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11745" activeTab="0"/>
  </bookViews>
  <sheets>
    <sheet name="2017" sheetId="1" r:id="rId1"/>
  </sheets>
  <definedNames>
    <definedName name="_xlnm.Print_Titles" localSheetId="0">'2017'!$9:$11</definedName>
  </definedNames>
  <calcPr fullCalcOnLoad="1"/>
</workbook>
</file>

<file path=xl/sharedStrings.xml><?xml version="1.0" encoding="utf-8"?>
<sst xmlns="http://schemas.openxmlformats.org/spreadsheetml/2006/main" count="289" uniqueCount="220">
  <si>
    <t>MISIÓN</t>
  </si>
  <si>
    <t>VISIÓN</t>
  </si>
  <si>
    <t>POLITICA DE CALIDAD</t>
  </si>
  <si>
    <t>OBJETIVO DE CALIDAD</t>
  </si>
  <si>
    <t>PROCESO</t>
  </si>
  <si>
    <t>PROCEDIMIENTO</t>
  </si>
  <si>
    <t>QUE MIDE EL INDICADOR</t>
  </si>
  <si>
    <t>FÓRMULA</t>
  </si>
  <si>
    <t>FRECUENCIA DE MEDICION</t>
  </si>
  <si>
    <t>ANALISIS</t>
  </si>
  <si>
    <t xml:space="preserve">PLANEACION </t>
  </si>
  <si>
    <t>Cumplimiento de los Proyectos de Inversión.</t>
  </si>
  <si>
    <t xml:space="preserve">Porcentaje de avance físico y financiero de los Proyectos. </t>
  </si>
  <si>
    <t>TRIMESTRAL</t>
  </si>
  <si>
    <t>SEGUIMIENTO A LA GESTIÓN INSTITUCIONAL</t>
  </si>
  <si>
    <t>PROTECCION SOCIAL</t>
  </si>
  <si>
    <t>La Efectividad de la Educación en  NNA</t>
  </si>
  <si>
    <t>(Nº de niños, niñas y adolescentes con cumplimiento de logros académicos/ Nº de niños, niñas y adolescentes protegidos) x 100</t>
  </si>
  <si>
    <t>ANUAL</t>
  </si>
  <si>
    <t>PROTECCION ADULTOS MAYORES</t>
  </si>
  <si>
    <t>Nutrición Adulto Mayor</t>
  </si>
  <si>
    <t>Efectividad Nutricional AM</t>
  </si>
  <si>
    <t xml:space="preserve">(Nº de Adultos Mayores con condición normal nutricional/ Nº Adultos Mayores) x 100%    </t>
  </si>
  <si>
    <t xml:space="preserve">PROTECCION PERSONAS CON DISCAPACIDAD MENTAL </t>
  </si>
  <si>
    <t>Nutrición Personas con Discapacidad Mental</t>
  </si>
  <si>
    <t>Efectividad Nutricional PDM</t>
  </si>
  <si>
    <t xml:space="preserve">(Nº de Personas con Discapacidad Mental con condición normal nutricional/ Nº Personas con Discapacidad Mental) x 100%    </t>
  </si>
  <si>
    <t xml:space="preserve">Gestión para el ingreso de usuarios a programas de protección </t>
  </si>
  <si>
    <t xml:space="preserve">La eficacia en la gestión de ingreso a programas de protección (divulgación de servicios, visitas domiciliarias, análisis de casos e ingresos de usuarios) </t>
  </si>
  <si>
    <t>GESTIÓN INTEGRAL DE BIENES INMUEBLES</t>
  </si>
  <si>
    <t xml:space="preserve">Arriendo Inmuebles </t>
  </si>
  <si>
    <t xml:space="preserve">La eficacia en el arrendamiento de los inmuebles     </t>
  </si>
  <si>
    <t>(Nº  inmuebles arrendados / Nº total Inmuebles para arrendar) x 100</t>
  </si>
  <si>
    <t>Valor recaudado por arriendos</t>
  </si>
  <si>
    <t>La eficiencia en el recaudo de recursos económicos por arrendamientos</t>
  </si>
  <si>
    <t>(Valor de Ingresos por arriendos de inmuebles / Valor presupuestado de ingresos por arriendo de inmuebles) x 100</t>
  </si>
  <si>
    <t>SANEAMIENTO FISCAL Y LEGAL DE INMUEBLES</t>
  </si>
  <si>
    <t>Pago de impuestos de inmuebles</t>
  </si>
  <si>
    <t>La eficiencia en liquidación y pago de impuestos</t>
  </si>
  <si>
    <t>(Nº inmuebles al día en pago de impuestos /Nº total de inmuebles) x 100</t>
  </si>
  <si>
    <t>ACTUALIZACION SISTEMA INTEGRADO DE MANEJO INMOBILIARIO - SIMI</t>
  </si>
  <si>
    <t xml:space="preserve">información actualizada en el sistema de información   </t>
  </si>
  <si>
    <t xml:space="preserve">Mide la eficacia en la actualización de información de inmuebles   </t>
  </si>
  <si>
    <t>Porcentaje de información actualizada en el sistema SIMI</t>
  </si>
  <si>
    <t>GESTIÓN FINANCIERA</t>
  </si>
  <si>
    <t>INGRESOS Y RECAUDO</t>
  </si>
  <si>
    <t>Ingresos financieros</t>
  </si>
  <si>
    <t xml:space="preserve">La eficiencia en el recaudo de dinero presupuestado para la vigencia </t>
  </si>
  <si>
    <t>(Valor Recaudado / Valor Ingresos Presupuestado) x 100</t>
  </si>
  <si>
    <t>PRESUPUESTO</t>
  </si>
  <si>
    <t>Control al presupuesto</t>
  </si>
  <si>
    <t>(Presupuesto ejecutado/ Presupuesto programado) x 100</t>
  </si>
  <si>
    <t>GESTION TALENTO HUMANO</t>
  </si>
  <si>
    <t>Cumplimiento de las expectativas de los servidores sobre el plan institucional de capacitación, bienestar y estímulos</t>
  </si>
  <si>
    <t xml:space="preserve">ADMINISTRACIÓN DE INVENTARIOS </t>
  </si>
  <si>
    <t xml:space="preserve">Inventarios Verificados  </t>
  </si>
  <si>
    <t xml:space="preserve">la eficacia en la actualización y legalización de los inventarios      </t>
  </si>
  <si>
    <t>ATENCION AL CIUDADANO</t>
  </si>
  <si>
    <t xml:space="preserve">Control de quejas, reclamos, sugerencias   </t>
  </si>
  <si>
    <t>La eficacia en la gestión para la solución de quejas, sugerencias y reclamos de acuerdo a la normatividad vigente.</t>
  </si>
  <si>
    <t>Medición del servicio  de protección</t>
  </si>
  <si>
    <t>La efectividad en el servicio de protección social</t>
  </si>
  <si>
    <t>(Nº de encuestas aplicadas con resultado positivo de satisfacción del servicio / Nº total de encuestas aplicadas)  x 100</t>
  </si>
  <si>
    <t>PROTECCION A NIÑOS, NIÑAS Y ADOLESCENTES</t>
  </si>
  <si>
    <t>CONTROL INTERNO</t>
  </si>
  <si>
    <t xml:space="preserve">MEDICIÓN Y EVALUACIÓN A LOS PROCESOS </t>
  </si>
  <si>
    <t>Medición y evaluación de los procesos</t>
  </si>
  <si>
    <t>(Nº Acciones de mejora eficaces con seguimiento / Nº de acciones generadas) x 100</t>
  </si>
  <si>
    <t>La eficacia en la ejecución de las auditorías programadas con informes y recomendaciones</t>
  </si>
  <si>
    <t>(Nº de auditorías ejecutadas / Nº de auditorías Programadas) x 100</t>
  </si>
  <si>
    <t>BIENESTAR,  CAPACITACIÓN E INCENTIVOS</t>
  </si>
  <si>
    <t>MEDICION  DE SATISFACCION DEL SERVICIO DE ATENCIÓN AL CIUDADANO</t>
  </si>
  <si>
    <t>Auditorías al Sistema de control Interno y al Sistema de Gestión de Calidad</t>
  </si>
  <si>
    <t>GESTIÓN JURÍDICA</t>
  </si>
  <si>
    <t>DEFENSA JUDICIAL</t>
  </si>
  <si>
    <t xml:space="preserve">Control y seguimiento a demandas judiciales </t>
  </si>
  <si>
    <t xml:space="preserve">Mide la eficacia en la defensa judicial en los procesos de la entidad       </t>
  </si>
  <si>
    <t>(Nº de procesos con seguimiento y control / Nº total de procesos activos) x100</t>
  </si>
  <si>
    <t xml:space="preserve">ANUAL </t>
  </si>
  <si>
    <t>80%</t>
  </si>
  <si>
    <t>90%</t>
  </si>
  <si>
    <t>Mide la   eficacia de las acciones de mejora en los sistemas de control interno y de calidad</t>
  </si>
  <si>
    <t>GESTION DE RECURSOS</t>
  </si>
  <si>
    <t>ADMINISTRACIÓN DEL PARQUE AUTOMOTOR</t>
  </si>
  <si>
    <t>Administración parque automotor</t>
  </si>
  <si>
    <t xml:space="preserve">La Eficiencia en administración del parque automotor                      </t>
  </si>
  <si>
    <t xml:space="preserve">Porcentaje de ejecución  financiera de los Proyectos. </t>
  </si>
  <si>
    <t xml:space="preserve">Porcentaje de cumplimiento de metas programadas de los Proyectos. </t>
  </si>
  <si>
    <t>La eficiencia en la ejecución de los Proyectos de inversión.</t>
  </si>
  <si>
    <t xml:space="preserve">(Nº de NNA con condición normal nutricional/ Nº NNA ) x 100%    </t>
  </si>
  <si>
    <t>(Nº de Centros con Inventario verificado / Nº total de centros) x 100</t>
  </si>
  <si>
    <t>Cumplimiento de programa de mantenimiento de vehículos</t>
  </si>
  <si>
    <t>(Nº de quejas, sugerencias y reclamos tramitadas para su solución y respuesta dentro de términos legales / Nº  total de quejas, sugerencias y reclamos recibidos)  x 100</t>
  </si>
  <si>
    <t>Efectividad Nutricional Niñez y Adolescencia</t>
  </si>
  <si>
    <t>Elaboró Doris Lozano, Profesional Universitario Oficina Asesora de Planeación</t>
  </si>
  <si>
    <t>Optimizar la administración del patrimonio inmobiliario</t>
  </si>
  <si>
    <t xml:space="preserve">
• Mejorar el desempeño de los procesos, fortaleciendo la gestión institucional.</t>
  </si>
  <si>
    <t xml:space="preserve">• Fortalecer las competencias del talento humano los sistemas de información y la infraestructura de los centros de protección
</t>
  </si>
  <si>
    <t>Mejorar continuamente la prestación del servicio en términos de Eficacia, Eficiencia y efectividad</t>
  </si>
  <si>
    <t>• Mejorar el desempeño de los procesos, fortaleciendo la gestión institucional</t>
  </si>
  <si>
    <t>I TRIMESTRE</t>
  </si>
  <si>
    <t xml:space="preserve">Ser líderes en la prestación de servicios de protección social y en la contribución a la ejecución a la política pública social en el Departamento de Cundinamarca y la articulación de acciones con Entidades de carácter local municipal, nacional e Internacional. </t>
  </si>
  <si>
    <t xml:space="preserve">Mejorar la calidad de vida de los niños, niñas, adolescentes, adulto mayor y personas en condición de discapacidad mental con exclusión social o derechos fundamentales vulnerados, con personal competente que permita satisfacer las necesidades de nuestros clientes en función del restablecimiento de sus derechos. </t>
  </si>
  <si>
    <t>Resultados fallos judiciales</t>
  </si>
  <si>
    <t>Mide la eficacia en la defensa judicial a favor de la entidad</t>
  </si>
  <si>
    <t>Se realizó la verificación selectiva correspondiente a los once  centros de protección de la entidad, una prueba a cada centro por semestre, total veintidós (22) pruebas en al año</t>
  </si>
  <si>
    <t>Continuar con la gestión de recursos con otras empresas para lograr cumplir con el plan que se establezca anualmente para el bienestar de los servidores públicos</t>
  </si>
  <si>
    <t>Fortalecer desde todas las dependencias de la entidad,  las acciones que contribuyan a la gestión de recursos para la sostenibilidad de los programas de protección social de la entidad, en busca del cumplimiento de la corresponsabilidad en atención de personas vulneradas</t>
  </si>
  <si>
    <t xml:space="preserve">(Nº de solicitudes atendidas dentro de términos de ley / Nº total de solicitudes recibidas) x 100 </t>
  </si>
  <si>
    <t>Negociación de las condiciones del contrato con la EIC para reducir los porcentajes de comisiones.
Renegociación en los contratos de predios en Sibaté
Desarrollo de estrategias comerciales para los inmuebles que no están arrendados</t>
  </si>
  <si>
    <t>Pago oportuno de los impuestos prediales para obtener los beneficios de descuentos tributarios</t>
  </si>
  <si>
    <t>Realizar proceso de bajas de inservibles y obsoletos</t>
  </si>
  <si>
    <t xml:space="preserve">Cumplimiento con el 100% del programa de mantenimiento de los vehículos se lleva registro de todas las actividades </t>
  </si>
  <si>
    <t xml:space="preserve">Continuar con la gestión a nivel departamental para la lograr la transferencia de recursos desde el nivel central y que todos los ingresos estén cubiertos con cuotas de corresponsabilidad de las  alcaldías, para subsidiar el costo usuario. </t>
  </si>
  <si>
    <t>Mantener información actualizada en el SIMI</t>
  </si>
  <si>
    <t>La eficiencia en la ejecución del presupuesto de la entidad.</t>
  </si>
  <si>
    <t>Efectividad del Programa de bienestar, capacitación e incentivos</t>
  </si>
  <si>
    <t>La eficacia en el desarrollo de programas de bienestar, capacitación e incentivos</t>
  </si>
  <si>
    <t>ACCION PREVENTIVA</t>
  </si>
  <si>
    <t>La eficacia en la ejecución del  Proyecto de inversión de Protección a la niñez.</t>
  </si>
  <si>
    <t xml:space="preserve">Porcentaje de cumplimiento de meta programada del Proyecto. </t>
  </si>
  <si>
    <t>La eficiencia en la ejecución del Proyecto de proteccion a la niñez</t>
  </si>
  <si>
    <t>Porcentaje de cumplimiento de meta programada del Proyecto</t>
  </si>
  <si>
    <t xml:space="preserve">Porcentaje de ejecución  financiera del Proyecto. </t>
  </si>
  <si>
    <t>La eficacia en la ejecución del  Proyecto de inversión de Protección a la adolescencia</t>
  </si>
  <si>
    <t>La eficiencia en la ejecución del Proyecto de protección a la adolescencia</t>
  </si>
  <si>
    <t>La eficacia en la ejecución del Proyecto de Protección a personas con discapacidad mental.</t>
  </si>
  <si>
    <t>La eficiencia en la ejecución del proyecto de Protección a personas con discapacidad mental.</t>
  </si>
  <si>
    <t>Porcentaje de ejecución  financiera del Proyecto.</t>
  </si>
  <si>
    <t>La eficacia en la ejecución del Proyecto de salud laboral.</t>
  </si>
  <si>
    <t>La eficiencia en la ejecución del Proyecto de salud laboral.</t>
  </si>
  <si>
    <t>La eficacia en la ejecución del proyecto de administración de la plataforma informática.</t>
  </si>
  <si>
    <t xml:space="preserve">Porcentaje de avance del Proyecto. </t>
  </si>
  <si>
    <t>Continuar con la gestión de recursos con Secretaria de las TIC para lograr cumplir con el plan de informática que se establezca anualmente de acuerdo con los recursos de la entidad</t>
  </si>
  <si>
    <t>Educación de Niños, niñas y Adolecentes</t>
  </si>
  <si>
    <t>Nutrición de Niños, niñas y Adolescentes</t>
  </si>
  <si>
    <t xml:space="preserve">La eficacia para el   cumplimiento de la corresponsabilidad con los usuarios </t>
  </si>
  <si>
    <t>Al finalizar el año se tiene información actualizada de los 356 inmuebles, que corresponde al 100%, incluye carpetas, escrituras, certificados de tradición, y actualización de contratos. Se evalúa la actualización y escaneo de los contratos de arrendamiento, escrituras, certificados de tradición y libertad, recibos de impuestos prediales</t>
  </si>
  <si>
    <t>La eficacia en la ejecución del Proyecto de inversión de protección a las personas mayores.</t>
  </si>
  <si>
    <t>La eficiencia en la ejecución del Proyecto de protección a las personas mayores.</t>
  </si>
  <si>
    <t>Continuar con la gestión a nivel departamental para lograr la transferencia de recursos desde el nivel central y que todos los ingresos estén cubiertos con cuotas de corresponsabilidad de las  alcaldías, para subsidiar el costo usuario. Así mismo de la oferta de servicios de protección a los entes competentes en Distrito y Nación</t>
  </si>
  <si>
    <t>La eficacia en la ejecución del proyecto de bienestar, capacitación e incentivos</t>
  </si>
  <si>
    <t>La eficiencia en la ejecución del  Proyecto de bienestar, capacitación e incentivos.</t>
  </si>
  <si>
    <t>Se realizó el seguimiento a los planes de mejoramiento presentados por las dependencias a la Contraloría Departamental y a la Oficina de Control Interno.  Algunos hallazgos no se han logrado solucionar porque están sujetos a términos judiciales, que van a más de 12 meses, quedando pendientes la baja de vehículos y de elementos inservibles del almacén y actualización de tablas de retención documental.  Estos se incorporaron a un nuevo plan de mejoramiento.</t>
  </si>
  <si>
    <t xml:space="preserve">Identificar alternativas de incremento de cupos para satisfacer la demanda de atención del programa, con opción de venta del servicio.
</t>
  </si>
  <si>
    <t>Diseñar estrategia para la captación de rentas fijas para sostenimiento de los programas de la entidad.</t>
  </si>
  <si>
    <t xml:space="preserve">MISIÓN (Decreto 266 de septiembre 16 de 2016)
Prestar servicios de protección social de acuerdo a los lineamientos legales en relación  con las destinaciones propias de sus legados y donaciones; e igualmente, prestar servicios sociales con recursos propios del presupuesto departamental o de otros presupuestos públicos o privados, venta de servicios, contratos o convenios, donaciones, alianzas  estratégicas.  Sus servicios sociales se orientan a la población infantil, juvenil, adultos, adultos mayores y discapacitada más pobre y vulnerable del Departamento de Cundinamarca y de los territorios en que se convenga, mediante programas orientados a la atención de la población victima de todo tipo de violencia, a la protección, prevención, restitución de derechos, reincorporación , reintegración a la vida social, formación integral, asistencia social, prestación de servicios, tratamiento y rehabilitación, de conformidad con las normas constitucionales, garantizando el principio de responsabilidad social, mediante una eficiente y eficaz administración de los bienes, legados, donaciones, rentas y demás recursos financieros propios o resultantes de aportes, contratos o convenios, que permitan dar sostenibilidad a los programas sociales”.
</t>
  </si>
  <si>
    <t>• Incrementar el grado de satisfacción de los protegidos, contando con mecanismos de medición y evaluación de su satisfacción</t>
  </si>
  <si>
    <t>Usuarios atendidos a través de Contratos interadministrativos</t>
  </si>
  <si>
    <t>71%</t>
  </si>
  <si>
    <t>INDICADOR</t>
  </si>
  <si>
    <t>ejecutado 2015</t>
  </si>
  <si>
    <t>ejecutado 2016</t>
  </si>
  <si>
    <t xml:space="preserve">(Número  usuarios ingresados por contrato interadministrativos/Número total de usuarios atendidos en el año) x 100 </t>
  </si>
  <si>
    <t xml:space="preserve">Disponibilidad de las Herramientas de informática </t>
  </si>
  <si>
    <t>(Número de Horas Comprometidas de disponibilidad - Número de Horas fuera de Línea "no disponibilidad")  / Número de Horas Comprometidas de disponibilidad )*100%</t>
  </si>
  <si>
    <t>GESTIÓN ALMACEN E INVENTARIOS</t>
  </si>
  <si>
    <t>GESTION INFORMATICA</t>
  </si>
  <si>
    <t>CUMPLIMIENTO
2016</t>
  </si>
  <si>
    <t>META 2016</t>
  </si>
  <si>
    <t>META  2017</t>
  </si>
  <si>
    <t>II TRIMESTRE</t>
  </si>
  <si>
    <t>III TRIMESTRE</t>
  </si>
  <si>
    <t>IV TRIMESTRE</t>
  </si>
  <si>
    <t>ejecutado 2017</t>
  </si>
  <si>
    <t>INCREMENTO 2015-2016</t>
  </si>
  <si>
    <t>INCREMENTO 2016-2017</t>
  </si>
  <si>
    <t>LINEAMIENTOS ESTRATEGICOS DE CALIDAD DE LA BENEFICENCIA DE CUNDINAMARCA</t>
  </si>
  <si>
    <t>Revisó y aprobó Jennifer Crespo, Jefe Oficina Asesora de Planeación</t>
  </si>
  <si>
    <t>Fuentes: informes de gestión de las dependencias año 2017</t>
  </si>
  <si>
    <t>$2.017.195.682 ejecutados de $2.147.914.975 programados, ejecución de 94%.   La Gobernacion de Cundinamarca aportó $1.000.000.000.
Se disminuyó el valor de la inversión en 35% con respecto a 2016.</t>
  </si>
  <si>
    <t>Cumplimiento de la meta al 114% en la meta de atención a personas con discapacidad mental, manteniendo al 100% la capacidad instalada.
Se superó la meta programada para el año y los atendidos en 2016, como resultado de los convenios suscritos con la Secretaría de Integración Social de Bogotá, significando un importante ingreso económico para la entidad y permitiendo dar sostenibilidad financiera a los programas sociales.</t>
  </si>
  <si>
    <t xml:space="preserve">Inversión de $13.163.005 equivalente al 91% de lo programado $14.500.000, superando en 5 veces la inversión de 2016 </t>
  </si>
  <si>
    <t>Con respecto al año anterior, se observa una disminución de 2%, en razón a las características propias de la persona con discapacidad cognitiva, como hiperfagia, tendencia al sedentarismo por discapacidad física.  Las personas atendidas tienen demencia, trastorno delirante, esquizofrenia, descontrol de impulsos, demencia senil, deterioro cognitivo, trastorno psicótico, esquizofrenia paranoide, deterioro de personalidad, trastorno depresivo recurrente, esquizofrenia residual, insomnio crónico, trastorno de ansiedad generalizado -trastorno delirante, trastorno afectivo bipolar, demencia tipo alzheimer, delirium hiperactivo, que aunado a las enfermedades crónicas, medicamentos psiquiátricos (Polifarmacia), frecuencia de enfermedades agudas, entre otros, lo que genera eventos adversos en la alimentación y dificultad en la recuperación nutricional. Se ha incrementado el acompañamiento individual por parte del profesional de Nutrición en el seguimiento al suministro de la alimentación, fortalecimiento en el manejo documental del área fundamentándolo en evidencia científica (Guías de Manejo), actualización de Procedimientos de Atención, fortalecimiento del trabajo en el manejo ambiental institucional con PLAN DE SANEAMIENTO BASICO Y PIGA, influyendo positivamente en la inocuidad de los alimentos,  fortalecimiento del trabajo interdisciplinario de manera individual.</t>
  </si>
  <si>
    <t>Durante 2017 se brindó atención  y  orientación profesional a 905 personas de manera personalizada y por correo electrónico, quienes requieren información acerca de los servicios de  protección en las  tres áreas y de los procedimientos de admisión.
Durante el período se  revisaron y verificaron las condiciones de 475 casos así: 92 casos de niños, niñas y adolescentes en enero, que no ingresaron al programa de  protección  por  disposición  de la  Gerencia General  y  recomendación de ICBF Regional Cundinamarca; 105 casos de adulto  mayor
278 casos de personas con discapacidad mental y cognitiva, tanto del convenio con la  Secretaría  Distrital de Integración Social, como de los municipios de Cundinamarca.
Observación: Los estudios de casos se realizan según disponibilidad de cupos</t>
  </si>
  <si>
    <t>239 inmuebles arrendados en 152 contratos de arrendamiento y se estiman 25 inmuebles de difícil comercialización.  Al respecto se reitera en los comités inmobiliarios a la EIC el apoyo en el desarrollo de estrategias efectivas que permitan arrendarlos y que sean rentables para la entidad</t>
  </si>
  <si>
    <t>En el primer semestre del año 2017 se tramitaron y pagaron 217 facturas de impuestos prediales antes de su primer vencimiento que corresponde a la suma de $1.279.249.267. 
En el mes de octubre de 2017 se pago el impuesto predial de Aipe-Huila por valor de $1.538.653, de conformidad con su participación de 13.155% y 13.837% en la dación en pago de CONSTRUCA S.A
En este período no hubo pago de impuesto de valorización.</t>
  </si>
  <si>
    <t>62%
con reversiones</t>
  </si>
  <si>
    <t>Se inicio el año 2017 con 567 procesos y se finalizó el año con 541 procesos a los cuales se efectuó seguimiento durante el año, la diferencia de 26 son procesos que pasaron a archivo definitivo.</t>
  </si>
  <si>
    <t>Se obtuvieron 45 fallos a favor de la entidad y 2 en contra.</t>
  </si>
  <si>
    <t>El porcentaje de satisfacción en cuanto a Capacitación fue del 90% por parte de los asistentes.
40 funcionarios de 60 respondieron la encuesta de capacitación,   manifestando que las actividades de capacitación  colman sus expectativas y que los conocimientos son utilizados en el desempeño de sus funciones laborales. 
42 de 60 funcionarios contestaron la encuesta de bienestar e incentivos y manifiestan que las actividades desarrolladas les generaron bienestar y respondieron a sus expectativas</t>
  </si>
  <si>
    <t xml:space="preserve">La meta es garantizar 12 horas de diarias ininterrumpidas de disponibilidad de las herramientas para el manejo y tratamiento de información de Lunes a Viernes  de 7:00 A.M. a 7:00 P.M.
</t>
  </si>
  <si>
    <t>Estandarizar el seguimiento y control del mantenimiento del parque automotor.</t>
  </si>
  <si>
    <r>
      <t xml:space="preserve">En 2017, se cumplió con el </t>
    </r>
    <r>
      <rPr>
        <b/>
        <sz val="10"/>
        <rFont val="Arial"/>
        <family val="2"/>
      </rPr>
      <t>102%</t>
    </r>
    <r>
      <rPr>
        <sz val="10"/>
        <rFont val="Arial"/>
        <family val="2"/>
      </rPr>
      <t xml:space="preserve"> en la meta de atención a la niñez,  comparado con 2016 se disminuyó en 22% el número de niños y niñas atendidos, como resultado del cierre del servicio en el Instituto Campestre en sibaté. </t>
    </r>
  </si>
  <si>
    <t xml:space="preserve">Se cumplió con el Plan Institucional de Capacitación, Bienestar e Incentivos para los servidores públicos de la Beneficencia de Cundinamarca, en articulación con la Caja de compensación Familiar Colsubsidio, nivel central de la Gobernación y empresa privada.
Se realizaron capacitaciones en Código Único Disciplinario 24 mayo, MECI, Atención al usuario, gestión de calidad 10 mayo, Cultura Organizacional 17 mayo, Seminario Taller Memoria 9 de mayo. Se otorgaron dos matrículas tecnólogo en salud ocupacional a 2 servidores públicos, Seminario taller trabajo en equipo, relaciones interpersonales en la Colina COLSUBSIDIO 64 funcionarios
Se realizó proceso de Inducción a 11 servidores públicos y 5 contratistas.  Proceso de Reinducción Institucional a 52 servidores públicos.
Se realizaron a 30 de diciembre 14 actividades de 14  programadas para la vigencia, siendo estas la celebración del día del niño,  de la mujer, de la Secretaria, del conductor, cumpleaños de la entidad.
Se entregaron incentivos económicos para pago de matrícula universitaria a 6 servidores públicos de la entidad en cumplimiento de la normatividad vigente, reconociendo a cada uno $1.140.000.
</t>
  </si>
  <si>
    <t xml:space="preserve">La evaluación de desempeño de los servidores públicos permite valorar que la capacitación recibida por ellos impacta de manera positiva su desempeño. El presupuesto ejecutado de $16.639.450 de $34.430.000 programado, equivalente al 48%, superando en 4% la de 2016.   </t>
  </si>
  <si>
    <t>Se ejecutaron todas las actividades programadas en el proyecto para el año, como capacitación, exámenes de laboratorio, consulta de medicina laboral preventiva, exámenes de optometría para  todos los funcionarios, asesoría e implementación  del sistema de gestión de la seguridad y salud en el trabajo en SG-SST en la entidad</t>
  </si>
  <si>
    <t>En atención de adolescentes se ha disminuido en 36% con respecto al mismo semestre de 2016, en atención a los adolescentes, comparado con 2016 se disminuyó en 39% el número de adolescentes atendidos, como resultado del cierre del servicio en el Instituto Campestre en Sibaté.</t>
  </si>
  <si>
    <t xml:space="preserve">Dar continuidad a las acciones de divulgación del programa y búsqueda de convenios con las Alcaldías de Bogotá y municipios del Departamento. </t>
  </si>
  <si>
    <t>Fortalecer el programa de bienestar, capacitación e incentivos, para que se utilicen todos los recursos programados en el presupuesto y se genera un mayor impacto al talento humano de la entidad.
Dada la importancia de esta meta en los trabajadores debe incrementarse al 100%
Continuar con la gestión de recursos para lograr mayor economía en la ejecución de los programas.</t>
  </si>
  <si>
    <t>Las 67 terminales cuentan con licencias actualizadas, tienen instalado antivirus y servicio de mantenimiento preventivo y correctivo, así mismo los servidores e impresoras. Se realiza soporte para atender cualquier eventualidad.
Se participa en el Comité de Gobierno en Línea y la página web se mantiene actualizada con el apoyo de la Secretaría de TIC.
Se implementó el software ERP SSIWEP que incluye el Sistema Integral Financiero (módulos Contabilidad, tesorería, Presupuesto, Cuentas por Pagar, Inventarios, Nómina y Viáticos.
Compra de 15 computadores, 15 licencias de Office, 1 impresora térmica, lector de Código de barras y Escáner.</t>
  </si>
  <si>
    <t>Las actividades se realizaron con recursos de funcionamiento por valor de $195.664.614 de $202.455.574 (97%).</t>
  </si>
  <si>
    <t xml:space="preserve">Se superó la meta establecida para el año en 2 puntos, con esfuerzo de los equipos de atención en los dos centros.
Con respecto al desempeño escolar en 2016, con un resultado de 71%, aumentó significativamente el desempeño en 11%.
En el Instituto de Promoción Social en Fusagasugá,  167 de 212 aprobaron el año escolar 2017, equivalente al 79%.
En la Colonia Alberto Nieto Cano en Pacho en 93 de 107, aprobaron el año escolar  2017, equivalente a 87% </t>
  </si>
  <si>
    <t xml:space="preserve">Se superó la meta establecida para el año en 10 puntos. En la Colonia Alberto Nieto Cano en Pacho,  92 de 108 tienen condición normal nutricional, equivalente al 85%.
en el Instituto de Promocion Social 147 de  193, presentan condición normal nutricional, equivalente a 76% </t>
  </si>
  <si>
    <t>Se cumplió en 112% en atención a personas mayores, En adulto mayor y discapacidad mental se ha superado la meta programada para el año en 12%</t>
  </si>
  <si>
    <t>Se observa una gran disminución con respecto al año anterior. 363 personas mayores en buenas condiciones nutricionales de 634 personas con seguimiento nutricional.
La población atendida ha presentado factores de riesgo para desnutrición proteico calórica por enfermedades crónicas, que se acompañan de una reducción del apetito, alergias alimentarias, medicamentos que afectan la ingestión de alimentos, la absorción, utilización o eliminación de nutrientes. Se debe reconsiderar la meta, por que es muy difícil recuperar las condiciones nutricionales de los adultos mayores del Departamento.
Se avanzó al 100% en todas las acciones de mejora establecidas para la vigencia.
Fortalecimiento del trabajo interdisciplinario de manera individual con cada Persona Mayor.
Fortalecimiento del trabajo en el manejo ambiental institucional con PLAN DE SANEAMIENTO BASICO Y PIGA, influyendo positivamente en la inocuidad de los alimentos.
Se ha fortalecido el manejo documental del área fundamentándolo en evidencia científica. (Guías de Manejo).
Actualización de Procedimientos de Atención.</t>
  </si>
  <si>
    <t>Intensificar las acciones para mantener el adecuado nivel nutricional de los usuarios del programa, para control de sobrepeso, obesidad y bajo peso.
Se revisarán las tablas para ajustar los valores a la media nacional</t>
  </si>
  <si>
    <t>(Número de fallos judiciales a favor /numero total de fallos judiciales) x 100</t>
  </si>
  <si>
    <t>Fortalecer las acciones motivacionales para el diligenciamiento de las encuestas de medición de la satisfacción  por parte de todos los funcionarios de la entidad.
Asignar más recursos presupuestales para la inversión en Bienestar y capacitación para los funcionarios y sus familias.</t>
  </si>
  <si>
    <t>Durante 2017 se recibieron 59 Solicitudes, 41 Quejas, 102 Felicitaciones para un total de 202, utilizando los buzones de sugerencias, correo electrónico y portal web de la entidad.  A todas se les realiza el correspondiente trámite, seguimiento y respuesta en términos de ley.  
En el tercer trimestre se incrementaron en 30% las peticiones y quejas de niños, niñas y adolescentes, teniendo en cuenta que se encontraban en un proceso de adaptación al cambio, por el traslado de NNA de un centro a otro. Por esta razón se fortaleció la asesoría uno a uno en los dos centros.
El 50% de las consultas realizadas por la ciudadanía en la sede administrativa, se refieren a servicios que brindan otras entidades, como Secretaría de Desarrollo e Inclusión Social, tema subsidios y programas sociales; Secretaría de Transporte y Movilidad, tema comparendos y Secretaría de Hacienda, tema impuesto de Registro y Anotación. A todos los usuarios se les brinda la información pertinente, datos de la dependencia y persona competente, teléfonos y correo electrónico. Se debe mantener información actualizada de todos los servicios de la Gobernación en los puntos de atención de cada torre, para evitar que los usuarios pierdan tiempo movilizándose por las torres y pisos en busca de atención.</t>
  </si>
  <si>
    <t>El servicio de protección a niños, niñas y adolescentes (NNA) no se brinda por parte de la Beneficencia desde diciembre de 2017.  Los centros de protección los administra un operador privado que atiende NNA en convenio con el  ICBF</t>
  </si>
  <si>
    <t xml:space="preserve">Recursos ejecutados por valor de $2.317.458.141, de   2.506.704.382 programado, ejecución 92%. 
La Gobernación transfirió $1.000.000.000.
Se disminuyó el valor de la inversión en 41% con respecto a 2016, por cierre del servicio en un centro de protección. 
La cofinanciación por el 10% del valor de los contratos suscritos con los operadores de los servicios de protección DE NIÑEZ Y ADOLESCENCIA, permitió la realización de obras de mantenimiento, compra de dotación y contratación del talento humano, significando un ahorro para la entidad de $257.503.177.
</t>
  </si>
  <si>
    <t>Continuar con la gestión de recursos para lograr mayor economía en la ejecución de los programas.  Para el próximo período se deberá aumentar la meta.</t>
  </si>
  <si>
    <t>Ajustar la medición a las tablas nacionales para personas mayores</t>
  </si>
  <si>
    <t>Se revisará el propósito del indicador teniendo en cuenta que evalúa el impacto de la defensa judicial realizada por abogados internos y externos</t>
  </si>
  <si>
    <t>En 2017 se atendieron 2740 usuarios en alto grado de vulnerabilidad (381 niños y niñas, 266 adolescentes, 728 personas mayores y 1365 personas en condición de  discapacidad mental). Se encuestaron 600 usuarios en todos los centros de protección que corresponde al 22% de la población atendida, con un margen de error máximo del 3.7% para un intervalo de confianza del 95% y se supone una heterogeneidad del 50%.
La calificación en porcentaje de la totalidad de las encuestas de satisfacción en los Centros de Protección es la siguiente: Excelente 50%, Bueno 32%, entre Regular y malo el 5%, no responde el 4%
Comparado con la medición del servicio en 2016, se observa que disminuyó en 1% la calificación excelente, 9% la calificación buena y se mantiene el porcentaje la calificación regular y mala.
Los niños, niñas y adolescentes, calificaron mejor el servicio de alimentación que en 2016, gracias en cambios en las minutas y mayor educación en la importancia de una dieta  nutricional con estándares de alta calidad para suplir las carencias alimentarias que ellos han tenido durante su crecimiento.
Los usuarios se encuentran muy agradecidos por el servicio que se les brinda en todos los programas la entidad.</t>
  </si>
  <si>
    <t xml:space="preserve">Se efectuaron 25 auditorías de 25 programadas al  Sistema de Control Interno y Sistema de Gestión de Calidad, equivalentes al 100%.
Se realizaron auditorias internas a los 13 procesos y centros de protección de la entidad, previas a la auditoría de seguimiento por parte del ente certificador (ICONTEC) en el primer semestre de la vigencia 2017, obteniendo la renovación de la certificación de calidad. </t>
  </si>
  <si>
    <t xml:space="preserve">Mide la eficacia en el mantenimiento preventivo y correctivo de las herramientas que conforman la plataforma informática de la entidad </t>
  </si>
  <si>
    <t>GESTION INTEGRAL</t>
  </si>
  <si>
    <t>Se presentó un aumento del 51%, en los ingresos económicos por venta de servicios de protección social, con respecto a 2016. 
La totalidad de los usuarios ingresados en 2016 y 2017 han sido a través de contratos con municipios y convenios con Bogotá.
En 2017 ingresaron 474 personas mayores y personas con discapacidad mental, a los programas de la entidad a través de 164 contratos interadministrativos con alcaldías municipales y 585 mediante convenios con la Secretaría de integración social de Bogotá.</t>
  </si>
  <si>
    <t>A diciembre 31 de 2017 la entidad  recaudó por concepto de arrendamientos la suma de $5.489.489.112 de $5.665.603.033 programado para la vigencia, equivalente a 97%.
Fuente: ejecución activa a diciembre 31 de 2017</t>
  </si>
  <si>
    <t>La ejecución final de la vigencia 2017 se logró superar la meta en un 3,37%, lo que permitió pasar la vigencia sin dificultades financieras. La prestación de servicios realizada con Bogotá (Secretaria de Integración Social) permitió tener un recaudo de $9.986.581.656, equivalente al 95%de lo proyectado</t>
  </si>
  <si>
    <t>$44.168.581.435 de $48.610.818.105 programado, equivalente al 90%. Se considera buen resultado en la ejecución del presupuesto anual.
Se considera que la ejecución anual del 90% fue en excelente resultado teniendo en cuenta la inseguridad en la captación y ejecución de recursos por parte de la entidad</t>
  </si>
  <si>
    <t>Recursos ejecutados de $9.249.835.629, de $10.623.802.593, equivalente al 87%, de lo programado 
Excelente nivel de ejecución financiera del proyecto y optimización del proceso, mejorando el cumplimiento de las vigencias anteriores, lo que evidencia la consistencia de las gestiones realizadas y la gestión ante la Gobernacion de Cundinamarca quien transfirió a la entidad $3.800.000.000.
La cofinanciación por el 10% del valor de los contratos suscritos con los operadores de los servicios de protección al ADULTO MAYOR, permitió la realización de obras de mantenimiento, compra de dotación y contratación del talento humano, significando un ahorro para la entidad de $617.856.707</t>
  </si>
  <si>
    <t>Recursos ejecutados y comprometidos por valor de $16.377.185.124, equivalente al 88%, del programado $18.700.450.098.
Buen nivel de ejecución financiera y optimización del proceso, porque se superó la meta de cobertura de 2016 y la ejecución del presupuesto asignado no llegó al 100%.  Se recibieron por transferencia del Departamento de Cundinamarca $6.800.000.000.
La cofinanciación por el 10% del valor de los contratos suscritos con los operadores de los servicios de protección a LAS PERSONAS CON DISCAPACIDAD MENTAL, permitió la realización de obras de mantenimiento, compra de dotación y contratación del talento humano, significando un ahorro para la entidad de $1.261.313.217</t>
  </si>
  <si>
    <t xml:space="preserve">ADMINISTRACIÓN DIRECTA DE INMUEBLES Y SEGUIMIENTO Y CONTROL A LA ADMINISTRACION DELEGADA DE INMUEBLES </t>
  </si>
  <si>
    <t>MANTENIMIENTO PREVENTIVO Y CORRECTIVO A LOS EQUIPOS DE COMPUTO</t>
  </si>
  <si>
    <t>AUDITORÍAS DE GESTION Y AUDITORIAS DE CALIDAD</t>
  </si>
  <si>
    <t>INGRESOS DE USUARIOS A PROGRAMAS DE PROTECCION</t>
  </si>
  <si>
    <t>SEGUIMIENTO A LOS INDICADORES DE CALIDAD VIGENCIA 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</si>
</sst>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3">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b/>
      <sz val="10"/>
      <name val="Arial"/>
      <family val="2"/>
    </font>
    <font>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FF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dotted">
        <color indexed="8"/>
      </left>
      <right style="dotted">
        <color indexed="8"/>
      </right>
      <top style="dotted">
        <color indexed="8"/>
      </top>
      <bottom style="dotted">
        <color indexed="8"/>
      </bottom>
    </border>
    <border>
      <left style="dotted">
        <color indexed="8"/>
      </left>
      <right style="dotted">
        <color indexed="8"/>
      </right>
      <top style="dotted">
        <color indexed="8"/>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09">
    <xf numFmtId="0" fontId="0" fillId="0" borderId="0" xfId="0" applyFont="1" applyAlignment="1">
      <alignment/>
    </xf>
    <xf numFmtId="0" fontId="4" fillId="33" borderId="10" xfId="0" applyFont="1" applyFill="1" applyBorder="1" applyAlignment="1">
      <alignment horizontal="center" vertical="center" wrapText="1"/>
    </xf>
    <xf numFmtId="9" fontId="4" fillId="33" borderId="10" xfId="0" applyNumberFormat="1" applyFont="1" applyFill="1" applyBorder="1" applyAlignment="1">
      <alignment horizontal="center" vertical="center" wrapText="1"/>
    </xf>
    <xf numFmtId="0" fontId="39" fillId="33" borderId="10" xfId="0" applyFont="1" applyFill="1" applyBorder="1" applyAlignment="1">
      <alignment vertical="center" wrapText="1"/>
    </xf>
    <xf numFmtId="0" fontId="39" fillId="33" borderId="10" xfId="0" applyFont="1" applyFill="1" applyBorder="1" applyAlignment="1">
      <alignment/>
    </xf>
    <xf numFmtId="0" fontId="39" fillId="33" borderId="0" xfId="0" applyFont="1" applyFill="1" applyAlignment="1">
      <alignment/>
    </xf>
    <xf numFmtId="0" fontId="39" fillId="33" borderId="0" xfId="0" applyFont="1" applyFill="1" applyAlignment="1">
      <alignment horizontal="center" vertical="center"/>
    </xf>
    <xf numFmtId="0" fontId="40" fillId="33" borderId="0" xfId="0" applyFont="1" applyFill="1" applyAlignment="1">
      <alignment/>
    </xf>
    <xf numFmtId="0" fontId="39" fillId="33" borderId="0" xfId="0" applyFont="1" applyFill="1" applyAlignment="1">
      <alignment horizontal="center" vertical="center" wrapText="1"/>
    </xf>
    <xf numFmtId="0" fontId="40" fillId="33" borderId="0" xfId="0" applyFont="1" applyFill="1" applyAlignment="1">
      <alignment horizontal="center" vertical="center" wrapText="1"/>
    </xf>
    <xf numFmtId="9" fontId="39" fillId="33" borderId="10" xfId="0" applyNumberFormat="1" applyFont="1" applyFill="1" applyBorder="1" applyAlignment="1">
      <alignment horizontal="center" vertical="center"/>
    </xf>
    <xf numFmtId="0" fontId="41" fillId="33" borderId="0" xfId="0" applyFont="1" applyFill="1" applyAlignment="1">
      <alignment/>
    </xf>
    <xf numFmtId="0" fontId="41" fillId="33" borderId="10" xfId="0" applyFont="1" applyFill="1" applyBorder="1" applyAlignment="1">
      <alignment/>
    </xf>
    <xf numFmtId="0" fontId="42" fillId="33" borderId="10" xfId="0"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10" fontId="4" fillId="33" borderId="10" xfId="0" applyNumberFormat="1" applyFont="1" applyFill="1" applyBorder="1" applyAlignment="1">
      <alignment horizontal="center" vertical="center" wrapText="1"/>
    </xf>
    <xf numFmtId="10" fontId="39" fillId="33" borderId="10" xfId="0" applyNumberFormat="1" applyFont="1" applyFill="1" applyBorder="1" applyAlignment="1">
      <alignment horizontal="center" vertical="center"/>
    </xf>
    <xf numFmtId="3" fontId="4" fillId="33" borderId="10" xfId="0" applyNumberFormat="1" applyFont="1" applyFill="1" applyBorder="1" applyAlignment="1">
      <alignment horizontal="justify" vertical="center" wrapText="1"/>
    </xf>
    <xf numFmtId="0" fontId="4" fillId="33" borderId="10" xfId="0" applyFont="1" applyFill="1" applyBorder="1" applyAlignment="1">
      <alignment horizontal="justify" vertical="center"/>
    </xf>
    <xf numFmtId="0" fontId="4" fillId="33" borderId="0" xfId="0" applyFont="1" applyFill="1" applyAlignment="1">
      <alignment/>
    </xf>
    <xf numFmtId="0" fontId="39" fillId="33" borderId="0" xfId="0" applyFont="1" applyFill="1" applyAlignment="1">
      <alignment horizontal="center"/>
    </xf>
    <xf numFmtId="164" fontId="39" fillId="33" borderId="10" xfId="53" applyNumberFormat="1" applyFont="1" applyFill="1" applyBorder="1" applyAlignment="1">
      <alignment vertical="center"/>
    </xf>
    <xf numFmtId="0" fontId="39" fillId="33" borderId="10" xfId="0" applyFont="1" applyFill="1" applyBorder="1" applyAlignment="1">
      <alignment wrapText="1"/>
    </xf>
    <xf numFmtId="49" fontId="4" fillId="33" borderId="10" xfId="0" applyNumberFormat="1" applyFont="1" applyFill="1" applyBorder="1" applyAlignment="1">
      <alignment horizontal="center" vertical="center"/>
    </xf>
    <xf numFmtId="9" fontId="4" fillId="33" borderId="10" xfId="0" applyNumberFormat="1" applyFont="1" applyFill="1" applyBorder="1" applyAlignment="1">
      <alignment horizontal="justify" vertical="center" wrapText="1"/>
    </xf>
    <xf numFmtId="3" fontId="39" fillId="33" borderId="10" xfId="0" applyNumberFormat="1" applyFont="1" applyFill="1" applyBorder="1" applyAlignment="1">
      <alignment/>
    </xf>
    <xf numFmtId="3" fontId="39" fillId="33" borderId="10" xfId="0" applyNumberFormat="1" applyFont="1" applyFill="1" applyBorder="1" applyAlignment="1">
      <alignment vertical="center"/>
    </xf>
    <xf numFmtId="0" fontId="39" fillId="33" borderId="0" xfId="0" applyFont="1" applyFill="1" applyAlignment="1">
      <alignment vertical="center"/>
    </xf>
    <xf numFmtId="9" fontId="4" fillId="16" borderId="10" xfId="0" applyNumberFormat="1" applyFont="1" applyFill="1" applyBorder="1" applyAlignment="1">
      <alignment horizontal="center" vertical="center" wrapText="1"/>
    </xf>
    <xf numFmtId="49" fontId="39" fillId="16" borderId="10" xfId="0" applyNumberFormat="1" applyFont="1" applyFill="1" applyBorder="1" applyAlignment="1">
      <alignment horizontal="center" vertical="center" wrapText="1"/>
    </xf>
    <xf numFmtId="9" fontId="39" fillId="16" borderId="10" xfId="0" applyNumberFormat="1" applyFont="1" applyFill="1" applyBorder="1" applyAlignment="1">
      <alignment horizontal="center" vertical="center"/>
    </xf>
    <xf numFmtId="9" fontId="39" fillId="16" borderId="10" xfId="0" applyNumberFormat="1" applyFont="1" applyFill="1" applyBorder="1" applyAlignment="1">
      <alignment vertical="center"/>
    </xf>
    <xf numFmtId="9" fontId="39" fillId="33" borderId="10" xfId="53" applyFont="1" applyFill="1" applyBorder="1" applyAlignment="1">
      <alignment vertical="center"/>
    </xf>
    <xf numFmtId="0" fontId="40" fillId="33" borderId="0" xfId="0" applyFont="1" applyFill="1" applyBorder="1" applyAlignment="1">
      <alignment vertical="center" wrapText="1"/>
    </xf>
    <xf numFmtId="0" fontId="4" fillId="33" borderId="10" xfId="0" applyFont="1" applyFill="1" applyBorder="1" applyAlignment="1">
      <alignment horizontal="justify" vertical="center" wrapText="1"/>
    </xf>
    <xf numFmtId="0" fontId="39" fillId="33" borderId="10" xfId="0" applyFont="1" applyFill="1" applyBorder="1" applyAlignment="1">
      <alignment vertical="center"/>
    </xf>
    <xf numFmtId="9" fontId="39" fillId="33" borderId="10" xfId="53" applyFont="1" applyFill="1" applyBorder="1" applyAlignment="1">
      <alignment horizontal="center" vertical="center"/>
    </xf>
    <xf numFmtId="9" fontId="39" fillId="33" borderId="10" xfId="53" applyFont="1" applyFill="1" applyBorder="1" applyAlignment="1">
      <alignment/>
    </xf>
    <xf numFmtId="0" fontId="3" fillId="33" borderId="11" xfId="0" applyFont="1" applyFill="1" applyBorder="1" applyAlignment="1">
      <alignment horizontal="justify" vertical="center" wrapText="1"/>
    </xf>
    <xf numFmtId="9" fontId="39" fillId="33" borderId="10" xfId="0" applyNumberFormat="1" applyFont="1" applyFill="1" applyBorder="1" applyAlignment="1">
      <alignment horizontal="justify" vertical="center" wrapText="1"/>
    </xf>
    <xf numFmtId="9" fontId="39" fillId="33" borderId="10" xfId="53" applyFont="1" applyFill="1" applyBorder="1" applyAlignment="1">
      <alignment horizontal="center" vertical="center" wrapText="1"/>
    </xf>
    <xf numFmtId="0" fontId="41" fillId="33" borderId="10" xfId="0" applyFont="1" applyFill="1" applyBorder="1" applyAlignment="1">
      <alignment vertical="center"/>
    </xf>
    <xf numFmtId="4" fontId="3" fillId="0" borderId="12" xfId="0" applyNumberFormat="1" applyFont="1" applyFill="1" applyBorder="1" applyAlignment="1" applyProtection="1">
      <alignment horizontal="right" vertical="center" wrapText="1"/>
      <protection/>
    </xf>
    <xf numFmtId="4" fontId="3" fillId="0" borderId="10"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right" vertical="center" wrapText="1"/>
      <protection/>
    </xf>
    <xf numFmtId="4" fontId="3" fillId="33" borderId="12" xfId="0" applyNumberFormat="1" applyFont="1" applyFill="1" applyBorder="1" applyAlignment="1" applyProtection="1">
      <alignment horizontal="right" vertical="center" wrapText="1"/>
      <protection/>
    </xf>
    <xf numFmtId="0" fontId="39" fillId="33" borderId="10" xfId="0" applyFont="1" applyFill="1" applyBorder="1" applyAlignment="1">
      <alignment horizontal="justify" vertical="center" wrapText="1"/>
    </xf>
    <xf numFmtId="0" fontId="40" fillId="33" borderId="10" xfId="0" applyFont="1" applyFill="1" applyBorder="1" applyAlignment="1">
      <alignment horizontal="justify" vertical="center" wrapText="1"/>
    </xf>
    <xf numFmtId="9" fontId="39" fillId="16" borderId="10" xfId="0" applyNumberFormat="1" applyFont="1" applyFill="1" applyBorder="1" applyAlignment="1">
      <alignment horizontal="center" vertical="center" wrapText="1"/>
    </xf>
    <xf numFmtId="0" fontId="39" fillId="33" borderId="10" xfId="0" applyFont="1" applyFill="1" applyBorder="1" applyAlignment="1">
      <alignment horizontal="center" vertical="center" wrapText="1"/>
    </xf>
    <xf numFmtId="9" fontId="39" fillId="33" borderId="10" xfId="0" applyNumberFormat="1" applyFont="1" applyFill="1" applyBorder="1" applyAlignment="1">
      <alignment horizontal="center" vertical="center" wrapText="1"/>
    </xf>
    <xf numFmtId="0" fontId="40" fillId="33" borderId="10" xfId="0" applyFont="1" applyFill="1" applyBorder="1" applyAlignment="1">
      <alignment vertical="center" wrapText="1"/>
    </xf>
    <xf numFmtId="10" fontId="4" fillId="33" borderId="10" xfId="0" applyNumberFormat="1" applyFont="1" applyFill="1" applyBorder="1" applyAlignment="1">
      <alignment horizontal="justify" vertical="center" wrapText="1"/>
    </xf>
    <xf numFmtId="9" fontId="39" fillId="33" borderId="10" xfId="0" applyNumberFormat="1" applyFont="1" applyFill="1" applyBorder="1" applyAlignment="1">
      <alignment horizontal="center" vertical="center" wrapText="1"/>
    </xf>
    <xf numFmtId="0" fontId="39" fillId="33" borderId="10" xfId="0" applyFont="1" applyFill="1" applyBorder="1" applyAlignment="1">
      <alignment horizontal="justify" vertical="center" wrapText="1"/>
    </xf>
    <xf numFmtId="0" fontId="40" fillId="34" borderId="10" xfId="0" applyFont="1" applyFill="1" applyBorder="1" applyAlignment="1">
      <alignment horizontal="center" vertical="center" wrapText="1"/>
    </xf>
    <xf numFmtId="9" fontId="3" fillId="33" borderId="10" xfId="53" applyFont="1" applyFill="1" applyBorder="1" applyAlignment="1">
      <alignment horizontal="justify" vertical="center" wrapText="1"/>
    </xf>
    <xf numFmtId="0" fontId="3" fillId="33" borderId="10" xfId="0" applyFont="1" applyFill="1" applyBorder="1" applyAlignment="1">
      <alignment horizontal="justify" vertical="center" wrapText="1"/>
    </xf>
    <xf numFmtId="49" fontId="3" fillId="33" borderId="11" xfId="0" applyNumberFormat="1" applyFont="1" applyFill="1" applyBorder="1" applyAlignment="1">
      <alignment vertical="center" wrapText="1"/>
    </xf>
    <xf numFmtId="49" fontId="3" fillId="33" borderId="14" xfId="0" applyNumberFormat="1" applyFont="1" applyFill="1" applyBorder="1" applyAlignment="1">
      <alignment vertical="center" wrapText="1"/>
    </xf>
    <xf numFmtId="0" fontId="3" fillId="33" borderId="14" xfId="0" applyFont="1" applyFill="1" applyBorder="1" applyAlignment="1">
      <alignment vertical="center" wrapText="1"/>
    </xf>
    <xf numFmtId="0" fontId="39" fillId="33" borderId="0" xfId="0" applyFont="1" applyFill="1" applyBorder="1" applyAlignment="1">
      <alignment/>
    </xf>
    <xf numFmtId="9" fontId="39" fillId="0" borderId="10" xfId="0" applyNumberFormat="1" applyFont="1" applyBorder="1" applyAlignment="1">
      <alignment horizontal="center" vertical="center" wrapText="1"/>
    </xf>
    <xf numFmtId="9" fontId="39" fillId="0" borderId="10" xfId="0" applyNumberFormat="1" applyFont="1" applyBorder="1" applyAlignment="1">
      <alignment horizontal="center" vertical="top" wrapText="1"/>
    </xf>
    <xf numFmtId="9" fontId="39" fillId="33" borderId="10" xfId="0" applyNumberFormat="1" applyFont="1" applyFill="1" applyBorder="1" applyAlignment="1">
      <alignment horizontal="justify" vertical="center"/>
    </xf>
    <xf numFmtId="9" fontId="39" fillId="33" borderId="0" xfId="53" applyFont="1" applyFill="1" applyAlignment="1">
      <alignment/>
    </xf>
    <xf numFmtId="0" fontId="4" fillId="33" borderId="10" xfId="0" applyFont="1" applyFill="1" applyBorder="1" applyAlignment="1">
      <alignment horizontal="justify" vertical="center" wrapText="1"/>
    </xf>
    <xf numFmtId="0" fontId="40" fillId="33" borderId="10" xfId="0" applyFont="1" applyFill="1" applyBorder="1" applyAlignment="1">
      <alignment horizontal="justify" vertical="center" wrapText="1"/>
    </xf>
    <xf numFmtId="0" fontId="40" fillId="16" borderId="15" xfId="0" applyFont="1" applyFill="1" applyBorder="1" applyAlignment="1">
      <alignment horizontal="center" vertical="center" wrapText="1"/>
    </xf>
    <xf numFmtId="0" fontId="40" fillId="16" borderId="16" xfId="0" applyFont="1" applyFill="1" applyBorder="1" applyAlignment="1">
      <alignment horizontal="center" vertical="center" wrapText="1"/>
    </xf>
    <xf numFmtId="0" fontId="40" fillId="16" borderId="17" xfId="0"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39" fillId="33" borderId="10" xfId="0" applyFont="1" applyFill="1" applyBorder="1" applyAlignment="1">
      <alignment horizontal="justify" vertical="center" wrapText="1"/>
    </xf>
    <xf numFmtId="0" fontId="40" fillId="16" borderId="10" xfId="0" applyFont="1" applyFill="1" applyBorder="1" applyAlignment="1">
      <alignment horizontal="center" vertical="center" wrapText="1"/>
    </xf>
    <xf numFmtId="0" fontId="40" fillId="33" borderId="10" xfId="0" applyFont="1" applyFill="1" applyBorder="1" applyAlignment="1">
      <alignment horizontal="justify" vertical="center" wrapText="1"/>
    </xf>
    <xf numFmtId="0" fontId="39" fillId="0" borderId="10" xfId="0" applyFont="1" applyBorder="1" applyAlignment="1">
      <alignment horizontal="justify" vertical="center" wrapText="1"/>
    </xf>
    <xf numFmtId="0" fontId="40" fillId="33" borderId="10" xfId="0" applyFont="1" applyFill="1" applyBorder="1" applyAlignment="1">
      <alignment vertical="center" wrapText="1"/>
    </xf>
    <xf numFmtId="0" fontId="39" fillId="0" borderId="10" xfId="0" applyFont="1" applyBorder="1" applyAlignment="1">
      <alignment vertical="center" wrapText="1"/>
    </xf>
    <xf numFmtId="0" fontId="5" fillId="33" borderId="10" xfId="0" applyFont="1" applyFill="1" applyBorder="1" applyAlignment="1">
      <alignment horizontal="justify" vertical="center" wrapText="1"/>
    </xf>
    <xf numFmtId="0" fontId="39" fillId="33" borderId="10" xfId="0" applyFont="1" applyFill="1" applyBorder="1" applyAlignment="1">
      <alignment vertical="center" wrapText="1"/>
    </xf>
    <xf numFmtId="0" fontId="40" fillId="33" borderId="11" xfId="0" applyFont="1" applyFill="1" applyBorder="1" applyAlignment="1">
      <alignment horizontal="justify" vertical="center" wrapText="1"/>
    </xf>
    <xf numFmtId="0" fontId="40" fillId="33" borderId="18" xfId="0" applyFont="1" applyFill="1" applyBorder="1" applyAlignment="1">
      <alignment horizontal="justify" vertical="center" wrapText="1"/>
    </xf>
    <xf numFmtId="0" fontId="0" fillId="0" borderId="14" xfId="0" applyBorder="1" applyAlignment="1">
      <alignment/>
    </xf>
    <xf numFmtId="10" fontId="4" fillId="33" borderId="10" xfId="0" applyNumberFormat="1" applyFont="1" applyFill="1" applyBorder="1" applyAlignment="1">
      <alignment horizontal="justify" vertical="center" wrapText="1"/>
    </xf>
    <xf numFmtId="10" fontId="39" fillId="33" borderId="10" xfId="0" applyNumberFormat="1" applyFont="1" applyFill="1" applyBorder="1" applyAlignment="1">
      <alignment horizontal="justify" vertical="center" wrapText="1"/>
    </xf>
    <xf numFmtId="9" fontId="39" fillId="16" borderId="10" xfId="0" applyNumberFormat="1" applyFont="1" applyFill="1" applyBorder="1" applyAlignment="1">
      <alignment horizontal="center" vertical="center" wrapText="1"/>
    </xf>
    <xf numFmtId="0" fontId="39" fillId="16" borderId="1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0" xfId="0" applyFont="1" applyFill="1" applyBorder="1" applyAlignment="1">
      <alignment horizontal="left" vertical="center" wrapText="1"/>
    </xf>
    <xf numFmtId="9" fontId="39" fillId="33" borderId="10" xfId="0" applyNumberFormat="1" applyFont="1" applyFill="1" applyBorder="1" applyAlignment="1">
      <alignment horizontal="center" vertical="center" wrapText="1"/>
    </xf>
    <xf numFmtId="9" fontId="39" fillId="16" borderId="11" xfId="0" applyNumberFormat="1" applyFont="1" applyFill="1" applyBorder="1" applyAlignment="1">
      <alignment horizontal="center" vertical="center" wrapText="1"/>
    </xf>
    <xf numFmtId="9" fontId="39" fillId="16" borderId="14" xfId="0" applyNumberFormat="1" applyFont="1" applyFill="1" applyBorder="1" applyAlignment="1">
      <alignment horizontal="center" vertical="center" wrapText="1"/>
    </xf>
    <xf numFmtId="9" fontId="39" fillId="16" borderId="15" xfId="0" applyNumberFormat="1" applyFont="1" applyFill="1" applyBorder="1" applyAlignment="1">
      <alignment horizontal="center" vertical="center"/>
    </xf>
    <xf numFmtId="9" fontId="39" fillId="16" borderId="16" xfId="0" applyNumberFormat="1" applyFont="1" applyFill="1" applyBorder="1" applyAlignment="1">
      <alignment horizontal="center" vertical="center"/>
    </xf>
    <xf numFmtId="9" fontId="39" fillId="16" borderId="17" xfId="0" applyNumberFormat="1" applyFont="1" applyFill="1" applyBorder="1" applyAlignment="1">
      <alignment horizontal="center" vertical="center"/>
    </xf>
    <xf numFmtId="0" fontId="40" fillId="16" borderId="11" xfId="0" applyFont="1" applyFill="1" applyBorder="1" applyAlignment="1">
      <alignment horizontal="center" vertical="center" wrapText="1"/>
    </xf>
    <xf numFmtId="0" fontId="40" fillId="16" borderId="18" xfId="0" applyFont="1" applyFill="1" applyBorder="1" applyAlignment="1">
      <alignment horizontal="center" vertical="center" wrapText="1"/>
    </xf>
    <xf numFmtId="0" fontId="40" fillId="16" borderId="14" xfId="0" applyFont="1" applyFill="1" applyBorder="1" applyAlignment="1">
      <alignment horizontal="center" vertical="center" wrapText="1"/>
    </xf>
    <xf numFmtId="0" fontId="40" fillId="33" borderId="10" xfId="0" applyFont="1" applyFill="1" applyBorder="1" applyAlignment="1">
      <alignment horizontal="center" vertical="center"/>
    </xf>
    <xf numFmtId="0" fontId="40" fillId="35" borderId="10" xfId="0" applyFont="1" applyFill="1" applyBorder="1" applyAlignment="1">
      <alignment horizontal="center" vertical="center" wrapText="1"/>
    </xf>
    <xf numFmtId="0" fontId="39" fillId="0" borderId="10" xfId="0" applyFont="1" applyBorder="1" applyAlignment="1">
      <alignment wrapText="1"/>
    </xf>
    <xf numFmtId="0" fontId="39" fillId="16" borderId="16" xfId="0" applyFont="1" applyFill="1" applyBorder="1" applyAlignment="1">
      <alignment horizontal="center" vertical="center"/>
    </xf>
    <xf numFmtId="0" fontId="39" fillId="16" borderId="17" xfId="0" applyFont="1" applyFill="1" applyBorder="1" applyAlignment="1">
      <alignment horizontal="center" vertical="center"/>
    </xf>
    <xf numFmtId="9" fontId="39" fillId="16" borderId="19" xfId="0" applyNumberFormat="1" applyFont="1" applyFill="1" applyBorder="1" applyAlignment="1">
      <alignment horizontal="center" vertical="center"/>
    </xf>
    <xf numFmtId="9" fontId="39" fillId="16" borderId="20" xfId="0" applyNumberFormat="1" applyFont="1" applyFill="1" applyBorder="1" applyAlignment="1">
      <alignment horizontal="center" vertical="center"/>
    </xf>
    <xf numFmtId="9" fontId="39" fillId="16" borderId="21" xfId="0" applyNumberFormat="1" applyFont="1" applyFill="1" applyBorder="1" applyAlignment="1">
      <alignment horizontal="center" vertical="center"/>
    </xf>
    <xf numFmtId="9" fontId="39" fillId="16" borderId="22" xfId="0" applyNumberFormat="1" applyFont="1" applyFill="1" applyBorder="1" applyAlignment="1">
      <alignment horizontal="center" vertical="center"/>
    </xf>
    <xf numFmtId="9" fontId="39" fillId="16" borderId="23" xfId="0" applyNumberFormat="1" applyFont="1" applyFill="1" applyBorder="1" applyAlignment="1">
      <alignment horizontal="center" vertical="center"/>
    </xf>
    <xf numFmtId="9" fontId="39" fillId="16" borderId="24"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76"/>
  <sheetViews>
    <sheetView tabSelected="1" zoomScale="80" zoomScaleNormal="80" zoomScalePageLayoutView="75" workbookViewId="0" topLeftCell="A1">
      <selection activeCell="A1" sqref="A1:P1"/>
    </sheetView>
  </sheetViews>
  <sheetFormatPr defaultColWidth="11.421875" defaultRowHeight="15"/>
  <cols>
    <col min="1" max="1" width="14.421875" style="5" customWidth="1"/>
    <col min="2" max="2" width="10.28125" style="6" customWidth="1"/>
    <col min="3" max="3" width="11.421875" style="7" customWidth="1"/>
    <col min="4" max="4" width="12.140625" style="5" customWidth="1"/>
    <col min="5" max="5" width="15.7109375" style="5" customWidth="1"/>
    <col min="6" max="6" width="13.421875" style="5" customWidth="1"/>
    <col min="7" max="7" width="8.28125" style="5" customWidth="1"/>
    <col min="8" max="8" width="7.8515625" style="5" customWidth="1"/>
    <col min="9" max="9" width="8.7109375" style="5" customWidth="1"/>
    <col min="10" max="10" width="8.00390625" style="5" customWidth="1"/>
    <col min="11" max="14" width="7.421875" style="20" customWidth="1"/>
    <col min="15" max="15" width="48.421875" style="19" customWidth="1"/>
    <col min="16" max="16" width="38.421875" style="5" customWidth="1"/>
    <col min="17" max="17" width="16.57421875" style="27" hidden="1" customWidth="1"/>
    <col min="18" max="18" width="15.7109375" style="5" hidden="1" customWidth="1"/>
    <col min="19" max="19" width="20.57421875" style="5" hidden="1" customWidth="1"/>
    <col min="20" max="20" width="13.140625" style="5" hidden="1" customWidth="1"/>
    <col min="21" max="21" width="15.7109375" style="5" hidden="1" customWidth="1"/>
    <col min="22" max="164" width="10.8515625" style="5" customWidth="1"/>
    <col min="165" max="165" width="22.421875" style="5" customWidth="1"/>
    <col min="166" max="166" width="12.28125" style="5" customWidth="1"/>
    <col min="167" max="167" width="19.00390625" style="5" customWidth="1"/>
    <col min="168" max="168" width="19.421875" style="5" customWidth="1"/>
    <col min="169" max="169" width="15.7109375" style="5" customWidth="1"/>
    <col min="170" max="170" width="13.421875" style="5" customWidth="1"/>
    <col min="171" max="171" width="8.28125" style="5" customWidth="1"/>
    <col min="172" max="172" width="8.8515625" style="5" customWidth="1"/>
    <col min="173" max="173" width="7.8515625" style="5" customWidth="1"/>
    <col min="174" max="174" width="33.8515625" style="5" customWidth="1"/>
    <col min="175" max="175" width="22.00390625" style="5" customWidth="1"/>
    <col min="176" max="176" width="19.421875" style="5" customWidth="1"/>
    <col min="177" max="177" width="10.8515625" style="5" customWidth="1"/>
    <col min="178" max="178" width="8.421875" style="5" customWidth="1"/>
    <col min="179" max="179" width="40.00390625" style="5" customWidth="1"/>
    <col min="180" max="180" width="15.421875" style="5" bestFit="1" customWidth="1"/>
    <col min="181" max="181" width="13.7109375" style="5" bestFit="1" customWidth="1"/>
    <col min="182" max="182" width="9.00390625" style="5" customWidth="1"/>
    <col min="183" max="183" width="39.00390625" style="5" customWidth="1"/>
    <col min="184" max="185" width="10.8515625" style="5" customWidth="1"/>
    <col min="186" max="186" width="13.28125" style="5" bestFit="1" customWidth="1"/>
    <col min="187" max="187" width="36.28125" style="5" customWidth="1"/>
    <col min="188" max="190" width="10.8515625" style="5" customWidth="1"/>
    <col min="191" max="191" width="36.8515625" style="5" customWidth="1"/>
    <col min="192" max="192" width="18.421875" style="5" customWidth="1"/>
    <col min="193" max="193" width="25.140625" style="5" customWidth="1"/>
    <col min="194" max="16384" width="10.8515625" style="5" customWidth="1"/>
  </cols>
  <sheetData>
    <row r="1" spans="1:16" ht="24.75" customHeight="1">
      <c r="A1" s="98" t="s">
        <v>167</v>
      </c>
      <c r="B1" s="98"/>
      <c r="C1" s="98"/>
      <c r="D1" s="98"/>
      <c r="E1" s="98"/>
      <c r="F1" s="98"/>
      <c r="G1" s="98"/>
      <c r="H1" s="98"/>
      <c r="I1" s="98"/>
      <c r="J1" s="98"/>
      <c r="K1" s="98"/>
      <c r="L1" s="98"/>
      <c r="M1" s="98"/>
      <c r="N1" s="98"/>
      <c r="O1" s="98"/>
      <c r="P1" s="98"/>
    </row>
    <row r="2" spans="1:16" ht="12.75">
      <c r="A2" s="99" t="s">
        <v>0</v>
      </c>
      <c r="B2" s="99"/>
      <c r="C2" s="99"/>
      <c r="D2" s="99"/>
      <c r="E2" s="99"/>
      <c r="F2" s="99"/>
      <c r="G2" s="99"/>
      <c r="H2" s="99"/>
      <c r="I2" s="99"/>
      <c r="J2" s="99"/>
      <c r="K2" s="100"/>
      <c r="L2" s="100"/>
      <c r="M2" s="100"/>
      <c r="N2" s="100"/>
      <c r="O2" s="100"/>
      <c r="P2" s="100"/>
    </row>
    <row r="3" spans="1:16" ht="99" customHeight="1">
      <c r="A3" s="72" t="s">
        <v>146</v>
      </c>
      <c r="B3" s="72"/>
      <c r="C3" s="72"/>
      <c r="D3" s="72"/>
      <c r="E3" s="72"/>
      <c r="F3" s="72"/>
      <c r="G3" s="72"/>
      <c r="H3" s="72"/>
      <c r="I3" s="75"/>
      <c r="J3" s="75"/>
      <c r="K3" s="100"/>
      <c r="L3" s="100"/>
      <c r="M3" s="100"/>
      <c r="N3" s="100"/>
      <c r="O3" s="100"/>
      <c r="P3" s="100"/>
    </row>
    <row r="4" spans="1:16" ht="12.75">
      <c r="A4" s="99" t="s">
        <v>1</v>
      </c>
      <c r="B4" s="99"/>
      <c r="C4" s="99"/>
      <c r="D4" s="99"/>
      <c r="E4" s="99"/>
      <c r="F4" s="99"/>
      <c r="G4" s="99"/>
      <c r="H4" s="99"/>
      <c r="I4" s="99"/>
      <c r="J4" s="99"/>
      <c r="K4" s="100"/>
      <c r="L4" s="100"/>
      <c r="M4" s="100"/>
      <c r="N4" s="100"/>
      <c r="O4" s="100"/>
      <c r="P4" s="100"/>
    </row>
    <row r="5" spans="1:16" ht="27.75" customHeight="1">
      <c r="A5" s="72" t="s">
        <v>101</v>
      </c>
      <c r="B5" s="72"/>
      <c r="C5" s="72"/>
      <c r="D5" s="72"/>
      <c r="E5" s="72"/>
      <c r="F5" s="72"/>
      <c r="G5" s="72"/>
      <c r="H5" s="72"/>
      <c r="I5" s="75"/>
      <c r="J5" s="75"/>
      <c r="K5" s="100"/>
      <c r="L5" s="100"/>
      <c r="M5" s="100"/>
      <c r="N5" s="100"/>
      <c r="O5" s="100"/>
      <c r="P5" s="100"/>
    </row>
    <row r="6" spans="1:16" ht="15.75" customHeight="1">
      <c r="A6" s="99" t="s">
        <v>2</v>
      </c>
      <c r="B6" s="99"/>
      <c r="C6" s="99"/>
      <c r="D6" s="99"/>
      <c r="E6" s="99"/>
      <c r="F6" s="99"/>
      <c r="G6" s="99"/>
      <c r="H6" s="99"/>
      <c r="I6" s="99"/>
      <c r="J6" s="99"/>
      <c r="K6" s="100"/>
      <c r="L6" s="100"/>
      <c r="M6" s="100"/>
      <c r="N6" s="100"/>
      <c r="O6" s="100"/>
      <c r="P6" s="100"/>
    </row>
    <row r="7" spans="1:16" ht="27" customHeight="1">
      <c r="A7" s="72" t="s">
        <v>102</v>
      </c>
      <c r="B7" s="72"/>
      <c r="C7" s="72"/>
      <c r="D7" s="72"/>
      <c r="E7" s="72"/>
      <c r="F7" s="72"/>
      <c r="G7" s="72"/>
      <c r="H7" s="72"/>
      <c r="I7" s="75"/>
      <c r="J7" s="75"/>
      <c r="K7" s="100"/>
      <c r="L7" s="100"/>
      <c r="M7" s="100"/>
      <c r="N7" s="100"/>
      <c r="O7" s="100"/>
      <c r="P7" s="100"/>
    </row>
    <row r="8" spans="1:16" ht="27" customHeight="1">
      <c r="A8" s="68" t="s">
        <v>219</v>
      </c>
      <c r="B8" s="69"/>
      <c r="C8" s="69"/>
      <c r="D8" s="69"/>
      <c r="E8" s="69"/>
      <c r="F8" s="69"/>
      <c r="G8" s="69"/>
      <c r="H8" s="69"/>
      <c r="I8" s="69"/>
      <c r="J8" s="69"/>
      <c r="K8" s="69"/>
      <c r="L8" s="69"/>
      <c r="M8" s="69"/>
      <c r="N8" s="69"/>
      <c r="O8" s="69"/>
      <c r="P8" s="70"/>
    </row>
    <row r="9" spans="1:16" ht="15" customHeight="1">
      <c r="A9" s="73" t="s">
        <v>3</v>
      </c>
      <c r="B9" s="73" t="s">
        <v>4</v>
      </c>
      <c r="C9" s="73" t="s">
        <v>5</v>
      </c>
      <c r="D9" s="73" t="s">
        <v>150</v>
      </c>
      <c r="E9" s="73" t="s">
        <v>6</v>
      </c>
      <c r="F9" s="73" t="s">
        <v>7</v>
      </c>
      <c r="G9" s="73" t="s">
        <v>8</v>
      </c>
      <c r="H9" s="73" t="s">
        <v>159</v>
      </c>
      <c r="I9" s="73" t="s">
        <v>158</v>
      </c>
      <c r="J9" s="95" t="s">
        <v>160</v>
      </c>
      <c r="K9" s="95" t="s">
        <v>100</v>
      </c>
      <c r="L9" s="95" t="s">
        <v>161</v>
      </c>
      <c r="M9" s="95" t="s">
        <v>162</v>
      </c>
      <c r="N9" s="95" t="s">
        <v>163</v>
      </c>
      <c r="O9" s="73" t="s">
        <v>9</v>
      </c>
      <c r="P9" s="73" t="s">
        <v>118</v>
      </c>
    </row>
    <row r="10" spans="1:16" ht="15" customHeight="1">
      <c r="A10" s="73"/>
      <c r="B10" s="73"/>
      <c r="C10" s="73"/>
      <c r="D10" s="73"/>
      <c r="E10" s="73"/>
      <c r="F10" s="73"/>
      <c r="G10" s="73"/>
      <c r="H10" s="73"/>
      <c r="I10" s="73"/>
      <c r="J10" s="96"/>
      <c r="K10" s="96"/>
      <c r="L10" s="96"/>
      <c r="M10" s="96"/>
      <c r="N10" s="96"/>
      <c r="O10" s="73"/>
      <c r="P10" s="73"/>
    </row>
    <row r="11" spans="1:21" ht="23.25" customHeight="1">
      <c r="A11" s="73"/>
      <c r="B11" s="73"/>
      <c r="C11" s="73"/>
      <c r="D11" s="73"/>
      <c r="E11" s="73"/>
      <c r="F11" s="73"/>
      <c r="G11" s="73"/>
      <c r="H11" s="73"/>
      <c r="I11" s="73"/>
      <c r="J11" s="97"/>
      <c r="K11" s="97"/>
      <c r="L11" s="97"/>
      <c r="M11" s="97"/>
      <c r="N11" s="97"/>
      <c r="O11" s="73"/>
      <c r="P11" s="73"/>
      <c r="Q11" s="55" t="s">
        <v>151</v>
      </c>
      <c r="R11" s="55" t="s">
        <v>152</v>
      </c>
      <c r="S11" s="55" t="s">
        <v>164</v>
      </c>
      <c r="T11" s="55" t="s">
        <v>165</v>
      </c>
      <c r="U11" s="55" t="s">
        <v>166</v>
      </c>
    </row>
    <row r="12" spans="1:21" ht="80.25" customHeight="1">
      <c r="A12" s="74" t="s">
        <v>98</v>
      </c>
      <c r="B12" s="74" t="s">
        <v>208</v>
      </c>
      <c r="C12" s="74" t="s">
        <v>14</v>
      </c>
      <c r="D12" s="74" t="s">
        <v>11</v>
      </c>
      <c r="E12" s="46" t="s">
        <v>119</v>
      </c>
      <c r="F12" s="46" t="s">
        <v>122</v>
      </c>
      <c r="G12" s="3" t="s">
        <v>13</v>
      </c>
      <c r="H12" s="48">
        <v>0.9</v>
      </c>
      <c r="I12" s="16">
        <f>466/374</f>
        <v>1.2459893048128343</v>
      </c>
      <c r="J12" s="48">
        <v>0.9</v>
      </c>
      <c r="K12" s="36">
        <f>349/374</f>
        <v>0.9331550802139037</v>
      </c>
      <c r="L12" s="36">
        <f>349/374</f>
        <v>0.9331550802139037</v>
      </c>
      <c r="M12" s="36">
        <f>380/374</f>
        <v>1.0160427807486632</v>
      </c>
      <c r="N12" s="36">
        <f>381/374</f>
        <v>1.018716577540107</v>
      </c>
      <c r="O12" s="34" t="s">
        <v>183</v>
      </c>
      <c r="P12" s="71" t="s">
        <v>200</v>
      </c>
      <c r="Q12" s="26"/>
      <c r="R12" s="25"/>
      <c r="S12" s="42"/>
      <c r="T12" s="4"/>
      <c r="U12" s="34"/>
    </row>
    <row r="13" spans="1:21" ht="188.25" customHeight="1">
      <c r="A13" s="75"/>
      <c r="B13" s="75"/>
      <c r="C13" s="75"/>
      <c r="D13" s="72"/>
      <c r="E13" s="46" t="s">
        <v>121</v>
      </c>
      <c r="F13" s="46" t="s">
        <v>123</v>
      </c>
      <c r="G13" s="3" t="s">
        <v>18</v>
      </c>
      <c r="H13" s="48">
        <v>0.9</v>
      </c>
      <c r="I13" s="16">
        <v>0.9824</v>
      </c>
      <c r="J13" s="48">
        <v>0.9</v>
      </c>
      <c r="K13" s="92">
        <v>0.92</v>
      </c>
      <c r="L13" s="101"/>
      <c r="M13" s="101"/>
      <c r="N13" s="102"/>
      <c r="O13" s="34" t="s">
        <v>201</v>
      </c>
      <c r="P13" s="72"/>
      <c r="Q13" s="26">
        <v>3714261136</v>
      </c>
      <c r="R13" s="26">
        <v>3928585985</v>
      </c>
      <c r="S13" s="26">
        <v>2317458141</v>
      </c>
      <c r="T13" s="21">
        <f>(R13-Q13)/(Q13)</f>
        <v>0.05770322579709969</v>
      </c>
      <c r="U13" s="32">
        <f>(S13-R13)/R13</f>
        <v>-0.41010374983557857</v>
      </c>
    </row>
    <row r="14" spans="1:21" ht="116.25" customHeight="1">
      <c r="A14" s="75"/>
      <c r="B14" s="75"/>
      <c r="C14" s="75"/>
      <c r="D14" s="72"/>
      <c r="E14" s="46" t="s">
        <v>124</v>
      </c>
      <c r="F14" s="46" t="s">
        <v>122</v>
      </c>
      <c r="G14" s="3" t="s">
        <v>13</v>
      </c>
      <c r="H14" s="48">
        <v>0.9</v>
      </c>
      <c r="I14" s="16">
        <f>379/306</f>
        <v>1.238562091503268</v>
      </c>
      <c r="J14" s="48">
        <v>0.9</v>
      </c>
      <c r="K14" s="36">
        <f>255/306</f>
        <v>0.8333333333333334</v>
      </c>
      <c r="L14" s="36">
        <f>255/306</f>
        <v>0.8333333333333334</v>
      </c>
      <c r="M14" s="36">
        <f>265/306</f>
        <v>0.8660130718954249</v>
      </c>
      <c r="N14" s="36">
        <f>266/306</f>
        <v>0.869281045751634</v>
      </c>
      <c r="O14" s="34" t="s">
        <v>187</v>
      </c>
      <c r="P14" s="71" t="s">
        <v>200</v>
      </c>
      <c r="Q14" s="26"/>
      <c r="R14" s="25"/>
      <c r="S14" s="4"/>
      <c r="T14" s="21"/>
      <c r="U14" s="32"/>
    </row>
    <row r="15" spans="1:21" ht="99.75" customHeight="1">
      <c r="A15" s="75"/>
      <c r="B15" s="75"/>
      <c r="C15" s="75"/>
      <c r="D15" s="72"/>
      <c r="E15" s="46" t="s">
        <v>125</v>
      </c>
      <c r="F15" s="46" t="s">
        <v>123</v>
      </c>
      <c r="G15" s="3" t="s">
        <v>18</v>
      </c>
      <c r="H15" s="48">
        <v>0.9</v>
      </c>
      <c r="I15" s="16">
        <v>0.9824</v>
      </c>
      <c r="J15" s="48">
        <v>0.9</v>
      </c>
      <c r="K15" s="92">
        <v>0.94</v>
      </c>
      <c r="L15" s="101"/>
      <c r="M15" s="101"/>
      <c r="N15" s="102"/>
      <c r="O15" s="34" t="s">
        <v>170</v>
      </c>
      <c r="P15" s="72"/>
      <c r="Q15" s="26">
        <v>2973861887</v>
      </c>
      <c r="R15" s="26">
        <v>3086239099</v>
      </c>
      <c r="S15" s="26">
        <v>2017195682</v>
      </c>
      <c r="T15" s="21">
        <f aca="true" t="shared" si="0" ref="T15:T21">(R15-Q15)/(Q15)</f>
        <v>0.0377883090305061</v>
      </c>
      <c r="U15" s="32">
        <f>(S15-R15)/R15</f>
        <v>-0.34639034200117236</v>
      </c>
    </row>
    <row r="16" spans="1:21" ht="93" customHeight="1">
      <c r="A16" s="75"/>
      <c r="B16" s="75"/>
      <c r="C16" s="75"/>
      <c r="D16" s="4"/>
      <c r="E16" s="46" t="s">
        <v>138</v>
      </c>
      <c r="F16" s="46" t="s">
        <v>122</v>
      </c>
      <c r="G16" s="3" t="s">
        <v>13</v>
      </c>
      <c r="H16" s="48">
        <v>0.9</v>
      </c>
      <c r="I16" s="50">
        <f>727/650</f>
        <v>1.1184615384615384</v>
      </c>
      <c r="J16" s="48">
        <v>0.9</v>
      </c>
      <c r="K16" s="36">
        <f>672/650</f>
        <v>1.0338461538461539</v>
      </c>
      <c r="L16" s="36">
        <f>672/650</f>
        <v>1.0338461538461539</v>
      </c>
      <c r="M16" s="36">
        <f>693/650</f>
        <v>1.0661538461538462</v>
      </c>
      <c r="N16" s="36">
        <f>728/650</f>
        <v>1.12</v>
      </c>
      <c r="O16" s="34" t="s">
        <v>194</v>
      </c>
      <c r="P16" s="34" t="s">
        <v>144</v>
      </c>
      <c r="Q16" s="26"/>
      <c r="R16" s="25"/>
      <c r="S16" s="43"/>
      <c r="T16" s="21"/>
      <c r="U16" s="32"/>
    </row>
    <row r="17" spans="1:21" ht="221.25" customHeight="1">
      <c r="A17" s="76" t="s">
        <v>98</v>
      </c>
      <c r="B17" s="76" t="s">
        <v>208</v>
      </c>
      <c r="C17" s="76" t="s">
        <v>14</v>
      </c>
      <c r="D17" s="76" t="s">
        <v>11</v>
      </c>
      <c r="E17" s="46" t="s">
        <v>139</v>
      </c>
      <c r="F17" s="46" t="s">
        <v>123</v>
      </c>
      <c r="G17" s="3" t="s">
        <v>18</v>
      </c>
      <c r="H17" s="48">
        <v>0.9</v>
      </c>
      <c r="I17" s="16">
        <v>0.994</v>
      </c>
      <c r="J17" s="48">
        <v>0.9</v>
      </c>
      <c r="K17" s="92">
        <v>0.87</v>
      </c>
      <c r="L17" s="101"/>
      <c r="M17" s="101"/>
      <c r="N17" s="102"/>
      <c r="O17" s="66" t="s">
        <v>213</v>
      </c>
      <c r="P17" s="34" t="s">
        <v>113</v>
      </c>
      <c r="Q17" s="26">
        <v>10103440880</v>
      </c>
      <c r="R17" s="26">
        <v>8708934399</v>
      </c>
      <c r="S17" s="26">
        <v>9249835629</v>
      </c>
      <c r="T17" s="21">
        <f t="shared" si="0"/>
        <v>-0.1380229267991718</v>
      </c>
      <c r="U17" s="32">
        <f>(S17-R17)/R17</f>
        <v>0.06210877303911128</v>
      </c>
    </row>
    <row r="18" spans="1:21" ht="130.5" customHeight="1">
      <c r="A18" s="77"/>
      <c r="B18" s="77" t="s">
        <v>10</v>
      </c>
      <c r="C18" s="77" t="s">
        <v>14</v>
      </c>
      <c r="D18" s="79" t="s">
        <v>11</v>
      </c>
      <c r="E18" s="46" t="s">
        <v>126</v>
      </c>
      <c r="F18" s="46" t="s">
        <v>120</v>
      </c>
      <c r="G18" s="3" t="s">
        <v>13</v>
      </c>
      <c r="H18" s="48">
        <v>0.9</v>
      </c>
      <c r="I18" s="16">
        <f>988/960</f>
        <v>1.0291666666666666</v>
      </c>
      <c r="J18" s="48">
        <v>0.9</v>
      </c>
      <c r="K18" s="36">
        <f>1208/960</f>
        <v>1.2583333333333333</v>
      </c>
      <c r="L18" s="36">
        <f>1208/960</f>
        <v>1.2583333333333333</v>
      </c>
      <c r="M18" s="36">
        <f>1236/960</f>
        <v>1.2875</v>
      </c>
      <c r="N18" s="36">
        <f>1365/1200</f>
        <v>1.1375</v>
      </c>
      <c r="O18" s="34" t="s">
        <v>171</v>
      </c>
      <c r="P18" s="34" t="s">
        <v>188</v>
      </c>
      <c r="Q18" s="26"/>
      <c r="R18" s="25"/>
      <c r="S18" s="43"/>
      <c r="T18" s="21"/>
      <c r="U18" s="32"/>
    </row>
    <row r="19" spans="1:21" ht="205.5" customHeight="1">
      <c r="A19" s="77"/>
      <c r="B19" s="77"/>
      <c r="C19" s="77"/>
      <c r="D19" s="79"/>
      <c r="E19" s="46" t="s">
        <v>127</v>
      </c>
      <c r="F19" s="3" t="s">
        <v>123</v>
      </c>
      <c r="G19" s="3" t="s">
        <v>18</v>
      </c>
      <c r="H19" s="48">
        <v>0.9</v>
      </c>
      <c r="I19" s="16">
        <v>0.9963</v>
      </c>
      <c r="J19" s="48">
        <v>0.9</v>
      </c>
      <c r="K19" s="92">
        <v>0.88</v>
      </c>
      <c r="L19" s="101"/>
      <c r="M19" s="101"/>
      <c r="N19" s="102"/>
      <c r="O19" s="66" t="s">
        <v>214</v>
      </c>
      <c r="P19" s="34" t="s">
        <v>140</v>
      </c>
      <c r="Q19" s="26">
        <v>12491890205</v>
      </c>
      <c r="R19" s="26">
        <v>12853503122</v>
      </c>
      <c r="S19" s="26">
        <v>16377158124</v>
      </c>
      <c r="T19" s="21">
        <f t="shared" si="0"/>
        <v>0.028947814227126407</v>
      </c>
      <c r="U19" s="32">
        <f>(S19-R19)/R19</f>
        <v>0.27413966204815615</v>
      </c>
    </row>
    <row r="20" spans="1:21" ht="347.25" customHeight="1">
      <c r="A20" s="77"/>
      <c r="B20" s="77"/>
      <c r="C20" s="77"/>
      <c r="D20" s="79"/>
      <c r="E20" s="46" t="s">
        <v>141</v>
      </c>
      <c r="F20" s="46" t="s">
        <v>87</v>
      </c>
      <c r="G20" s="49" t="s">
        <v>18</v>
      </c>
      <c r="H20" s="48">
        <v>0.9</v>
      </c>
      <c r="I20" s="50">
        <v>1</v>
      </c>
      <c r="J20" s="48">
        <v>0.9</v>
      </c>
      <c r="K20" s="92">
        <v>1</v>
      </c>
      <c r="L20" s="93"/>
      <c r="M20" s="93"/>
      <c r="N20" s="94"/>
      <c r="O20" s="34" t="s">
        <v>184</v>
      </c>
      <c r="P20" s="34" t="s">
        <v>106</v>
      </c>
      <c r="Q20" s="26"/>
      <c r="R20" s="25"/>
      <c r="S20" s="25"/>
      <c r="T20" s="21"/>
      <c r="U20" s="32"/>
    </row>
    <row r="21" spans="1:21" ht="133.5" customHeight="1">
      <c r="A21" s="77"/>
      <c r="B21" s="77"/>
      <c r="C21" s="77"/>
      <c r="D21" s="79"/>
      <c r="E21" s="46" t="s">
        <v>142</v>
      </c>
      <c r="F21" s="46" t="s">
        <v>128</v>
      </c>
      <c r="G21" s="49" t="s">
        <v>18</v>
      </c>
      <c r="H21" s="48">
        <v>0.9</v>
      </c>
      <c r="I21" s="50">
        <v>0.45</v>
      </c>
      <c r="J21" s="48">
        <v>0.5</v>
      </c>
      <c r="K21" s="92">
        <v>0.48</v>
      </c>
      <c r="L21" s="93"/>
      <c r="M21" s="93"/>
      <c r="N21" s="94"/>
      <c r="O21" s="34" t="s">
        <v>185</v>
      </c>
      <c r="P21" s="34" t="s">
        <v>189</v>
      </c>
      <c r="Q21" s="26">
        <v>30121100</v>
      </c>
      <c r="R21" s="26">
        <v>16000000</v>
      </c>
      <c r="S21" s="26">
        <v>16639450</v>
      </c>
      <c r="T21" s="21">
        <f t="shared" si="0"/>
        <v>-0.468810900000332</v>
      </c>
      <c r="U21" s="32">
        <f>(S21-R21)/R21</f>
        <v>0.039965625</v>
      </c>
    </row>
    <row r="22" spans="1:21" ht="92.25" customHeight="1">
      <c r="A22" s="77"/>
      <c r="B22" s="77" t="s">
        <v>10</v>
      </c>
      <c r="C22" s="77" t="s">
        <v>14</v>
      </c>
      <c r="D22" s="79" t="s">
        <v>11</v>
      </c>
      <c r="E22" s="46" t="s">
        <v>129</v>
      </c>
      <c r="F22" s="46" t="s">
        <v>12</v>
      </c>
      <c r="G22" s="49" t="s">
        <v>18</v>
      </c>
      <c r="H22" s="48">
        <v>0.9</v>
      </c>
      <c r="I22" s="50">
        <v>1</v>
      </c>
      <c r="J22" s="48">
        <v>0.9</v>
      </c>
      <c r="K22" s="92">
        <v>0.9</v>
      </c>
      <c r="L22" s="93"/>
      <c r="M22" s="93"/>
      <c r="N22" s="94"/>
      <c r="O22" s="34" t="s">
        <v>186</v>
      </c>
      <c r="P22" s="34" t="s">
        <v>106</v>
      </c>
      <c r="Q22" s="26"/>
      <c r="R22" s="25"/>
      <c r="S22" s="25"/>
      <c r="T22" s="21"/>
      <c r="U22" s="4"/>
    </row>
    <row r="23" spans="1:21" ht="85.5" customHeight="1">
      <c r="A23" s="77"/>
      <c r="B23" s="77"/>
      <c r="C23" s="77"/>
      <c r="D23" s="79"/>
      <c r="E23" s="46" t="s">
        <v>130</v>
      </c>
      <c r="F23" s="46" t="s">
        <v>86</v>
      </c>
      <c r="G23" s="49" t="s">
        <v>18</v>
      </c>
      <c r="H23" s="48">
        <v>0.9</v>
      </c>
      <c r="I23" s="50">
        <v>0.25</v>
      </c>
      <c r="J23" s="48">
        <v>0.5</v>
      </c>
      <c r="K23" s="92">
        <v>0.91</v>
      </c>
      <c r="L23" s="93"/>
      <c r="M23" s="93"/>
      <c r="N23" s="94"/>
      <c r="O23" s="34" t="s">
        <v>172</v>
      </c>
      <c r="P23" s="34" t="s">
        <v>202</v>
      </c>
      <c r="Q23" s="26"/>
      <c r="R23" s="25"/>
      <c r="S23" s="25"/>
      <c r="T23" s="21"/>
      <c r="U23" s="4"/>
    </row>
    <row r="24" spans="1:21" ht="235.5" customHeight="1">
      <c r="A24" s="74" t="s">
        <v>98</v>
      </c>
      <c r="B24" s="74" t="s">
        <v>208</v>
      </c>
      <c r="C24" s="74" t="s">
        <v>14</v>
      </c>
      <c r="D24" s="74" t="s">
        <v>11</v>
      </c>
      <c r="E24" s="46" t="s">
        <v>131</v>
      </c>
      <c r="F24" s="46" t="s">
        <v>132</v>
      </c>
      <c r="G24" s="49" t="s">
        <v>18</v>
      </c>
      <c r="H24" s="48">
        <v>0.9</v>
      </c>
      <c r="I24" s="53">
        <v>1</v>
      </c>
      <c r="J24" s="48">
        <v>0.9</v>
      </c>
      <c r="K24" s="92">
        <v>1</v>
      </c>
      <c r="L24" s="93"/>
      <c r="M24" s="93"/>
      <c r="N24" s="94"/>
      <c r="O24" s="34" t="s">
        <v>190</v>
      </c>
      <c r="P24" s="34" t="s">
        <v>133</v>
      </c>
      <c r="Q24" s="34"/>
      <c r="R24" s="34"/>
      <c r="S24" s="25"/>
      <c r="T24" s="21"/>
      <c r="U24" s="4"/>
    </row>
    <row r="25" spans="1:21" ht="77.25" customHeight="1">
      <c r="A25" s="75"/>
      <c r="B25" s="75"/>
      <c r="C25" s="75"/>
      <c r="D25" s="72"/>
      <c r="E25" s="46" t="s">
        <v>88</v>
      </c>
      <c r="F25" s="46" t="s">
        <v>86</v>
      </c>
      <c r="G25" s="49" t="s">
        <v>18</v>
      </c>
      <c r="H25" s="48">
        <v>0.9</v>
      </c>
      <c r="I25" s="53">
        <v>0.23</v>
      </c>
      <c r="J25" s="48">
        <v>0.9</v>
      </c>
      <c r="K25" s="92">
        <v>0.97</v>
      </c>
      <c r="L25" s="93"/>
      <c r="M25" s="93"/>
      <c r="N25" s="94"/>
      <c r="O25" s="34" t="s">
        <v>191</v>
      </c>
      <c r="P25" s="4"/>
      <c r="Q25" s="44"/>
      <c r="R25" s="44"/>
      <c r="S25" s="37"/>
      <c r="T25" s="21"/>
      <c r="U25" s="4"/>
    </row>
    <row r="26" spans="1:22" ht="174" customHeight="1">
      <c r="A26" s="74" t="s">
        <v>98</v>
      </c>
      <c r="B26" s="74" t="s">
        <v>15</v>
      </c>
      <c r="C26" s="74" t="s">
        <v>63</v>
      </c>
      <c r="D26" s="46" t="s">
        <v>134</v>
      </c>
      <c r="E26" s="46" t="s">
        <v>16</v>
      </c>
      <c r="F26" s="46" t="s">
        <v>17</v>
      </c>
      <c r="G26" s="1" t="s">
        <v>18</v>
      </c>
      <c r="H26" s="48">
        <v>0.8</v>
      </c>
      <c r="I26" s="23" t="s">
        <v>149</v>
      </c>
      <c r="J26" s="28">
        <v>0.8</v>
      </c>
      <c r="K26" s="92">
        <v>0.82</v>
      </c>
      <c r="L26" s="93"/>
      <c r="M26" s="93"/>
      <c r="N26" s="94"/>
      <c r="O26" s="34" t="s">
        <v>192</v>
      </c>
      <c r="P26" s="52" t="s">
        <v>200</v>
      </c>
      <c r="Q26" s="4"/>
      <c r="R26" s="4"/>
      <c r="S26" s="25"/>
      <c r="T26" s="21"/>
      <c r="U26" s="4"/>
      <c r="V26" s="65"/>
    </row>
    <row r="27" spans="1:21" ht="80.25" customHeight="1">
      <c r="A27" s="75"/>
      <c r="B27" s="75"/>
      <c r="C27" s="75" t="s">
        <v>63</v>
      </c>
      <c r="D27" s="46" t="s">
        <v>135</v>
      </c>
      <c r="E27" s="46" t="s">
        <v>93</v>
      </c>
      <c r="F27" s="46" t="s">
        <v>89</v>
      </c>
      <c r="G27" s="1" t="s">
        <v>18</v>
      </c>
      <c r="H27" s="48">
        <v>0.7</v>
      </c>
      <c r="I27" s="2">
        <v>0.78</v>
      </c>
      <c r="J27" s="28">
        <v>0.7</v>
      </c>
      <c r="K27" s="92">
        <v>0.8</v>
      </c>
      <c r="L27" s="93"/>
      <c r="M27" s="93"/>
      <c r="N27" s="94">
        <f>(92+147)/(108+193)</f>
        <v>0.7940199335548173</v>
      </c>
      <c r="O27" s="34" t="s">
        <v>193</v>
      </c>
      <c r="P27" s="52" t="s">
        <v>200</v>
      </c>
      <c r="Q27" s="26"/>
      <c r="R27" s="25"/>
      <c r="S27" s="25"/>
      <c r="T27" s="21"/>
      <c r="U27" s="4"/>
    </row>
    <row r="28" spans="1:21" ht="314.25" customHeight="1">
      <c r="A28" s="51" t="s">
        <v>98</v>
      </c>
      <c r="B28" s="51" t="s">
        <v>15</v>
      </c>
      <c r="C28" s="51" t="s">
        <v>19</v>
      </c>
      <c r="D28" s="1" t="s">
        <v>20</v>
      </c>
      <c r="E28" s="46" t="s">
        <v>21</v>
      </c>
      <c r="F28" s="46" t="s">
        <v>22</v>
      </c>
      <c r="G28" s="1" t="s">
        <v>18</v>
      </c>
      <c r="H28" s="28">
        <v>0.7</v>
      </c>
      <c r="I28" s="50">
        <v>0.7</v>
      </c>
      <c r="J28" s="28">
        <v>0.7</v>
      </c>
      <c r="K28" s="92">
        <v>0.57</v>
      </c>
      <c r="L28" s="93"/>
      <c r="M28" s="93"/>
      <c r="N28" s="94">
        <v>0.57</v>
      </c>
      <c r="O28" s="34" t="s">
        <v>195</v>
      </c>
      <c r="P28" s="52" t="s">
        <v>203</v>
      </c>
      <c r="Q28" s="26"/>
      <c r="R28" s="25"/>
      <c r="S28" s="25"/>
      <c r="T28" s="21"/>
      <c r="U28" s="4"/>
    </row>
    <row r="29" spans="1:21" ht="387" customHeight="1">
      <c r="A29" s="74" t="s">
        <v>98</v>
      </c>
      <c r="B29" s="74" t="s">
        <v>15</v>
      </c>
      <c r="C29" s="47" t="s">
        <v>23</v>
      </c>
      <c r="D29" s="1" t="s">
        <v>24</v>
      </c>
      <c r="E29" s="1" t="s">
        <v>25</v>
      </c>
      <c r="F29" s="46" t="s">
        <v>26</v>
      </c>
      <c r="G29" s="1" t="s">
        <v>18</v>
      </c>
      <c r="H29" s="28">
        <v>0.7</v>
      </c>
      <c r="I29" s="15">
        <v>0.55</v>
      </c>
      <c r="J29" s="28">
        <v>0.6</v>
      </c>
      <c r="K29" s="92">
        <v>0.53</v>
      </c>
      <c r="L29" s="93"/>
      <c r="M29" s="93"/>
      <c r="N29" s="94"/>
      <c r="O29" s="34" t="s">
        <v>173</v>
      </c>
      <c r="P29" s="54" t="s">
        <v>196</v>
      </c>
      <c r="Q29" s="26"/>
      <c r="R29" s="25"/>
      <c r="S29" s="25"/>
      <c r="T29" s="21"/>
      <c r="U29" s="4"/>
    </row>
    <row r="30" spans="1:21" ht="114" customHeight="1">
      <c r="A30" s="74"/>
      <c r="B30" s="74"/>
      <c r="C30" s="47" t="s">
        <v>19</v>
      </c>
      <c r="D30" s="87" t="s">
        <v>148</v>
      </c>
      <c r="E30" s="87" t="s">
        <v>136</v>
      </c>
      <c r="F30" s="88" t="s">
        <v>153</v>
      </c>
      <c r="G30" s="87" t="s">
        <v>18</v>
      </c>
      <c r="H30" s="85">
        <v>0.5</v>
      </c>
      <c r="I30" s="89">
        <f>(5+270+572)/2560</f>
        <v>0.330859375</v>
      </c>
      <c r="J30" s="90">
        <v>0.4</v>
      </c>
      <c r="K30" s="103">
        <v>0.51</v>
      </c>
      <c r="L30" s="104"/>
      <c r="M30" s="104"/>
      <c r="N30" s="105"/>
      <c r="O30" s="83" t="s">
        <v>209</v>
      </c>
      <c r="P30" s="84" t="s">
        <v>107</v>
      </c>
      <c r="Q30" s="26"/>
      <c r="R30" s="25"/>
      <c r="S30" s="25"/>
      <c r="T30" s="21"/>
      <c r="U30" s="4"/>
    </row>
    <row r="31" spans="1:21" ht="52.5" customHeight="1">
      <c r="A31" s="74"/>
      <c r="B31" s="74"/>
      <c r="C31" s="47" t="s">
        <v>23</v>
      </c>
      <c r="D31" s="87"/>
      <c r="E31" s="87"/>
      <c r="F31" s="88"/>
      <c r="G31" s="87"/>
      <c r="H31" s="86"/>
      <c r="I31" s="89"/>
      <c r="J31" s="91"/>
      <c r="K31" s="106"/>
      <c r="L31" s="107"/>
      <c r="M31" s="107"/>
      <c r="N31" s="108"/>
      <c r="O31" s="83"/>
      <c r="P31" s="84"/>
      <c r="Q31" s="26"/>
      <c r="R31" s="25"/>
      <c r="S31" s="25"/>
      <c r="T31" s="21"/>
      <c r="U31" s="4"/>
    </row>
    <row r="32" spans="1:21" ht="215.25" customHeight="1">
      <c r="A32" s="74"/>
      <c r="B32" s="74"/>
      <c r="C32" s="67" t="s">
        <v>218</v>
      </c>
      <c r="D32" s="49" t="s">
        <v>27</v>
      </c>
      <c r="E32" s="49" t="s">
        <v>28</v>
      </c>
      <c r="F32" s="17" t="s">
        <v>108</v>
      </c>
      <c r="G32" s="49" t="s">
        <v>18</v>
      </c>
      <c r="H32" s="48">
        <v>1</v>
      </c>
      <c r="I32" s="50">
        <f>(1354+667+383)/(1354+1050)</f>
        <v>1</v>
      </c>
      <c r="J32" s="48">
        <v>1</v>
      </c>
      <c r="K32" s="92">
        <v>1</v>
      </c>
      <c r="L32" s="93"/>
      <c r="M32" s="93"/>
      <c r="N32" s="94"/>
      <c r="O32" s="38" t="s">
        <v>174</v>
      </c>
      <c r="P32" s="56"/>
      <c r="Q32" s="26"/>
      <c r="S32" s="25"/>
      <c r="T32" s="21"/>
      <c r="U32" s="4"/>
    </row>
    <row r="33" spans="1:21" ht="101.25" customHeight="1">
      <c r="A33" s="74" t="s">
        <v>95</v>
      </c>
      <c r="B33" s="74" t="s">
        <v>29</v>
      </c>
      <c r="C33" s="74" t="s">
        <v>215</v>
      </c>
      <c r="D33" s="49" t="s">
        <v>30</v>
      </c>
      <c r="E33" s="17" t="s">
        <v>31</v>
      </c>
      <c r="F33" s="17" t="s">
        <v>32</v>
      </c>
      <c r="G33" s="49" t="s">
        <v>18</v>
      </c>
      <c r="H33" s="48">
        <v>0.7</v>
      </c>
      <c r="I33" s="50">
        <v>0.84</v>
      </c>
      <c r="J33" s="48">
        <v>0.7</v>
      </c>
      <c r="K33" s="92">
        <v>0.81</v>
      </c>
      <c r="L33" s="93"/>
      <c r="M33" s="93"/>
      <c r="N33" s="94"/>
      <c r="O33" s="38" t="s">
        <v>175</v>
      </c>
      <c r="P33" s="17" t="s">
        <v>109</v>
      </c>
      <c r="Q33" s="26"/>
      <c r="R33" s="38"/>
      <c r="S33" s="25"/>
      <c r="T33" s="21"/>
      <c r="U33" s="4"/>
    </row>
    <row r="34" spans="1:21" ht="142.5" customHeight="1">
      <c r="A34" s="74"/>
      <c r="B34" s="74"/>
      <c r="C34" s="74"/>
      <c r="D34" s="49" t="s">
        <v>33</v>
      </c>
      <c r="E34" s="17" t="s">
        <v>34</v>
      </c>
      <c r="F34" s="17" t="s">
        <v>35</v>
      </c>
      <c r="G34" s="49" t="s">
        <v>13</v>
      </c>
      <c r="H34" s="48">
        <v>0.7</v>
      </c>
      <c r="I34" s="50">
        <f>5168618993/4926000000</f>
        <v>1.049252739139261</v>
      </c>
      <c r="J34" s="48">
        <v>0.9</v>
      </c>
      <c r="K34" s="36">
        <v>0.17</v>
      </c>
      <c r="L34" s="36">
        <v>0.37</v>
      </c>
      <c r="M34" s="36">
        <v>0.69</v>
      </c>
      <c r="N34" s="36">
        <f>5489489112/5665603033</f>
        <v>0.9689152381530787</v>
      </c>
      <c r="O34" s="38" t="s">
        <v>210</v>
      </c>
      <c r="P34" s="13"/>
      <c r="Q34" s="26"/>
      <c r="R34" s="25"/>
      <c r="S34" s="25"/>
      <c r="T34" s="21"/>
      <c r="U34" s="4"/>
    </row>
    <row r="35" spans="1:21" ht="133.5" customHeight="1">
      <c r="A35" s="74"/>
      <c r="B35" s="74"/>
      <c r="C35" s="47" t="s">
        <v>36</v>
      </c>
      <c r="D35" s="49" t="s">
        <v>37</v>
      </c>
      <c r="E35" s="17" t="s">
        <v>38</v>
      </c>
      <c r="F35" s="17" t="s">
        <v>39</v>
      </c>
      <c r="G35" s="49" t="s">
        <v>18</v>
      </c>
      <c r="H35" s="48">
        <v>0.9</v>
      </c>
      <c r="I35" s="10">
        <v>0.99</v>
      </c>
      <c r="J35" s="48">
        <v>0.9</v>
      </c>
      <c r="K35" s="92">
        <v>0.99</v>
      </c>
      <c r="L35" s="93"/>
      <c r="M35" s="93"/>
      <c r="N35" s="94"/>
      <c r="O35" s="39" t="s">
        <v>176</v>
      </c>
      <c r="P35" s="17" t="s">
        <v>110</v>
      </c>
      <c r="Q35" s="35"/>
      <c r="R35" s="4"/>
      <c r="S35" s="4"/>
      <c r="T35" s="21"/>
      <c r="U35" s="4"/>
    </row>
    <row r="36" spans="1:21" ht="104.25" customHeight="1">
      <c r="A36" s="75"/>
      <c r="B36" s="75"/>
      <c r="C36" s="47" t="s">
        <v>40</v>
      </c>
      <c r="D36" s="49" t="s">
        <v>41</v>
      </c>
      <c r="E36" s="49" t="s">
        <v>42</v>
      </c>
      <c r="F36" s="17" t="s">
        <v>43</v>
      </c>
      <c r="G36" s="49" t="s">
        <v>18</v>
      </c>
      <c r="H36" s="48">
        <v>0.7</v>
      </c>
      <c r="I36" s="10">
        <v>1</v>
      </c>
      <c r="J36" s="48">
        <v>0.9</v>
      </c>
      <c r="K36" s="92">
        <v>0.9</v>
      </c>
      <c r="L36" s="93"/>
      <c r="M36" s="93"/>
      <c r="N36" s="94"/>
      <c r="O36" s="18" t="s">
        <v>137</v>
      </c>
      <c r="P36" s="18" t="s">
        <v>114</v>
      </c>
      <c r="Q36" s="35"/>
      <c r="R36" s="4"/>
      <c r="S36" s="4"/>
      <c r="T36" s="4"/>
      <c r="U36" s="4"/>
    </row>
    <row r="37" spans="1:21" ht="84.75" customHeight="1">
      <c r="A37" s="74" t="s">
        <v>96</v>
      </c>
      <c r="B37" s="74" t="s">
        <v>44</v>
      </c>
      <c r="C37" s="47" t="s">
        <v>45</v>
      </c>
      <c r="D37" s="49" t="s">
        <v>46</v>
      </c>
      <c r="E37" s="49" t="s">
        <v>47</v>
      </c>
      <c r="F37" s="17" t="s">
        <v>48</v>
      </c>
      <c r="G37" s="49" t="s">
        <v>13</v>
      </c>
      <c r="H37" s="48">
        <v>0.7</v>
      </c>
      <c r="I37" s="21">
        <f>46048204629/41924759929</f>
        <v>1.098353448105203</v>
      </c>
      <c r="J37" s="48">
        <v>0.8</v>
      </c>
      <c r="K37" s="36">
        <v>0.37</v>
      </c>
      <c r="L37" s="36">
        <v>0.62</v>
      </c>
      <c r="M37" s="36">
        <v>0.65</v>
      </c>
      <c r="N37" s="36">
        <v>1.0337</v>
      </c>
      <c r="O37" s="18" t="s">
        <v>211</v>
      </c>
      <c r="P37" s="72" t="s">
        <v>145</v>
      </c>
      <c r="Q37" s="35"/>
      <c r="R37" s="4"/>
      <c r="S37" s="4"/>
      <c r="T37" s="4"/>
      <c r="U37" s="4"/>
    </row>
    <row r="38" spans="1:21" ht="94.5" customHeight="1">
      <c r="A38" s="74"/>
      <c r="B38" s="74"/>
      <c r="C38" s="47" t="s">
        <v>49</v>
      </c>
      <c r="D38" s="49" t="s">
        <v>50</v>
      </c>
      <c r="E38" s="49" t="s">
        <v>115</v>
      </c>
      <c r="F38" s="17" t="s">
        <v>51</v>
      </c>
      <c r="G38" s="49" t="s">
        <v>13</v>
      </c>
      <c r="H38" s="48">
        <v>0.8</v>
      </c>
      <c r="I38" s="16">
        <f>36612773945/41924759929</f>
        <v>0.8732971639433141</v>
      </c>
      <c r="J38" s="48">
        <v>0.8</v>
      </c>
      <c r="K38" s="36">
        <v>0.24</v>
      </c>
      <c r="L38" s="36">
        <v>0.7</v>
      </c>
      <c r="M38" s="40" t="s">
        <v>177</v>
      </c>
      <c r="N38" s="36">
        <v>0.84</v>
      </c>
      <c r="O38" s="66" t="s">
        <v>212</v>
      </c>
      <c r="P38" s="75"/>
      <c r="Q38" s="35"/>
      <c r="R38" s="45"/>
      <c r="S38" s="4"/>
      <c r="T38" s="4"/>
      <c r="U38" s="4"/>
    </row>
    <row r="39" spans="1:21" ht="105.75" customHeight="1">
      <c r="A39" s="74" t="s">
        <v>96</v>
      </c>
      <c r="B39" s="74" t="s">
        <v>73</v>
      </c>
      <c r="C39" s="78" t="s">
        <v>74</v>
      </c>
      <c r="D39" s="1" t="s">
        <v>75</v>
      </c>
      <c r="E39" s="1" t="s">
        <v>76</v>
      </c>
      <c r="F39" s="17" t="s">
        <v>77</v>
      </c>
      <c r="G39" s="1" t="s">
        <v>18</v>
      </c>
      <c r="H39" s="28">
        <v>0.8</v>
      </c>
      <c r="I39" s="10">
        <f>578/578</f>
        <v>1</v>
      </c>
      <c r="J39" s="28">
        <v>1</v>
      </c>
      <c r="K39" s="10">
        <v>0.25</v>
      </c>
      <c r="L39" s="10">
        <v>0.5</v>
      </c>
      <c r="M39" s="10">
        <v>0.75</v>
      </c>
      <c r="N39" s="10">
        <f>578/578</f>
        <v>1</v>
      </c>
      <c r="O39" s="34" t="s">
        <v>178</v>
      </c>
      <c r="P39" s="57"/>
      <c r="Q39" s="35"/>
      <c r="R39" s="58"/>
      <c r="T39" s="4"/>
      <c r="U39" s="4"/>
    </row>
    <row r="40" spans="1:21" s="11" customFormat="1" ht="89.25" customHeight="1">
      <c r="A40" s="74"/>
      <c r="B40" s="74"/>
      <c r="C40" s="78"/>
      <c r="D40" s="1" t="s">
        <v>103</v>
      </c>
      <c r="E40" s="1" t="s">
        <v>104</v>
      </c>
      <c r="F40" s="17" t="s">
        <v>197</v>
      </c>
      <c r="G40" s="1" t="s">
        <v>78</v>
      </c>
      <c r="H40" s="28">
        <v>0.8</v>
      </c>
      <c r="I40" s="16">
        <f>32/37</f>
        <v>0.8648648648648649</v>
      </c>
      <c r="J40" s="28">
        <v>0.8</v>
      </c>
      <c r="K40" s="92">
        <v>0.9574468085106383</v>
      </c>
      <c r="L40" s="93"/>
      <c r="M40" s="93"/>
      <c r="N40" s="94"/>
      <c r="O40" s="34" t="s">
        <v>179</v>
      </c>
      <c r="P40" s="54" t="s">
        <v>204</v>
      </c>
      <c r="Q40" s="41"/>
      <c r="R40" s="59"/>
      <c r="S40" s="60"/>
      <c r="T40" s="12"/>
      <c r="U40" s="12"/>
    </row>
    <row r="41" spans="1:21" ht="174.75" customHeight="1">
      <c r="A41" s="51" t="s">
        <v>97</v>
      </c>
      <c r="B41" s="51" t="s">
        <v>52</v>
      </c>
      <c r="C41" s="51" t="s">
        <v>70</v>
      </c>
      <c r="D41" s="49" t="s">
        <v>116</v>
      </c>
      <c r="E41" s="49" t="s">
        <v>117</v>
      </c>
      <c r="F41" s="17" t="s">
        <v>53</v>
      </c>
      <c r="G41" s="46" t="s">
        <v>18</v>
      </c>
      <c r="H41" s="29" t="s">
        <v>79</v>
      </c>
      <c r="I41" s="10">
        <v>1</v>
      </c>
      <c r="J41" s="29" t="s">
        <v>79</v>
      </c>
      <c r="K41" s="92">
        <v>0.9</v>
      </c>
      <c r="L41" s="93"/>
      <c r="M41" s="93"/>
      <c r="N41" s="94"/>
      <c r="O41" s="34" t="s">
        <v>180</v>
      </c>
      <c r="P41" s="54" t="s">
        <v>198</v>
      </c>
      <c r="Q41" s="35"/>
      <c r="R41" s="4"/>
      <c r="S41" s="4"/>
      <c r="T41" s="4"/>
      <c r="U41" s="4"/>
    </row>
    <row r="42" spans="1:21" ht="108.75" customHeight="1">
      <c r="A42" s="47" t="s">
        <v>99</v>
      </c>
      <c r="B42" s="47" t="s">
        <v>156</v>
      </c>
      <c r="C42" s="47" t="s">
        <v>54</v>
      </c>
      <c r="D42" s="49" t="s">
        <v>55</v>
      </c>
      <c r="E42" s="49" t="s">
        <v>56</v>
      </c>
      <c r="F42" s="17" t="s">
        <v>90</v>
      </c>
      <c r="G42" s="49" t="s">
        <v>18</v>
      </c>
      <c r="H42" s="29" t="s">
        <v>80</v>
      </c>
      <c r="I42" s="14">
        <v>1</v>
      </c>
      <c r="J42" s="28">
        <v>0.9</v>
      </c>
      <c r="K42" s="92">
        <v>1</v>
      </c>
      <c r="L42" s="93"/>
      <c r="M42" s="93"/>
      <c r="N42" s="94"/>
      <c r="O42" s="34" t="s">
        <v>105</v>
      </c>
      <c r="P42" s="46" t="s">
        <v>111</v>
      </c>
      <c r="Q42" s="35"/>
      <c r="R42" s="4"/>
      <c r="S42" s="4"/>
      <c r="T42" s="4"/>
      <c r="U42" s="4"/>
    </row>
    <row r="43" spans="1:21" s="61" customFormat="1" ht="119.25" customHeight="1">
      <c r="A43" s="47" t="s">
        <v>99</v>
      </c>
      <c r="B43" s="47" t="s">
        <v>82</v>
      </c>
      <c r="C43" s="47" t="s">
        <v>83</v>
      </c>
      <c r="D43" s="49" t="s">
        <v>84</v>
      </c>
      <c r="E43" s="49" t="s">
        <v>85</v>
      </c>
      <c r="F43" s="17" t="s">
        <v>91</v>
      </c>
      <c r="G43" s="49" t="s">
        <v>18</v>
      </c>
      <c r="H43" s="48">
        <v>0.9</v>
      </c>
      <c r="I43" s="14">
        <v>1</v>
      </c>
      <c r="J43" s="48">
        <v>0.9</v>
      </c>
      <c r="K43" s="92">
        <v>1</v>
      </c>
      <c r="L43" s="93"/>
      <c r="M43" s="93"/>
      <c r="N43" s="94"/>
      <c r="O43" s="34" t="s">
        <v>112</v>
      </c>
      <c r="P43" s="34" t="s">
        <v>182</v>
      </c>
      <c r="Q43" s="35"/>
      <c r="R43" s="4"/>
      <c r="S43" s="4"/>
      <c r="T43" s="4"/>
      <c r="U43" s="4"/>
    </row>
    <row r="44" spans="1:21" ht="330.75" customHeight="1">
      <c r="A44" s="74" t="s">
        <v>147</v>
      </c>
      <c r="B44" s="74" t="s">
        <v>57</v>
      </c>
      <c r="C44" s="67" t="s">
        <v>57</v>
      </c>
      <c r="D44" s="49" t="s">
        <v>58</v>
      </c>
      <c r="E44" s="49" t="s">
        <v>59</v>
      </c>
      <c r="F44" s="17" t="s">
        <v>92</v>
      </c>
      <c r="G44" s="49" t="s">
        <v>18</v>
      </c>
      <c r="H44" s="48">
        <v>1</v>
      </c>
      <c r="I44" s="10">
        <v>1</v>
      </c>
      <c r="J44" s="48">
        <v>1</v>
      </c>
      <c r="K44" s="92">
        <v>1</v>
      </c>
      <c r="L44" s="93"/>
      <c r="M44" s="93"/>
      <c r="N44" s="94"/>
      <c r="O44" s="34" t="s">
        <v>199</v>
      </c>
      <c r="P44" s="22"/>
      <c r="Q44" s="35"/>
      <c r="R44" s="4"/>
      <c r="S44" s="4"/>
      <c r="T44" s="4"/>
      <c r="U44" s="4"/>
    </row>
    <row r="45" spans="1:21" ht="398.25" customHeight="1">
      <c r="A45" s="74"/>
      <c r="B45" s="74"/>
      <c r="C45" s="47" t="s">
        <v>71</v>
      </c>
      <c r="D45" s="17" t="s">
        <v>60</v>
      </c>
      <c r="E45" s="17" t="s">
        <v>61</v>
      </c>
      <c r="F45" s="17" t="s">
        <v>62</v>
      </c>
      <c r="G45" s="49" t="s">
        <v>18</v>
      </c>
      <c r="H45" s="48">
        <v>0.9</v>
      </c>
      <c r="I45" s="10">
        <v>0.92</v>
      </c>
      <c r="J45" s="48">
        <v>0.9</v>
      </c>
      <c r="K45" s="92">
        <v>0.9</v>
      </c>
      <c r="L45" s="93"/>
      <c r="M45" s="93"/>
      <c r="N45" s="94"/>
      <c r="O45" s="34" t="s">
        <v>205</v>
      </c>
      <c r="P45" s="22"/>
      <c r="Q45" s="62"/>
      <c r="R45" s="63"/>
      <c r="S45" s="63"/>
      <c r="T45" s="63"/>
      <c r="U45" s="4"/>
    </row>
    <row r="46" spans="1:21" ht="133.5" customHeight="1">
      <c r="A46" s="80" t="s">
        <v>99</v>
      </c>
      <c r="B46" s="74" t="s">
        <v>64</v>
      </c>
      <c r="C46" s="47" t="s">
        <v>65</v>
      </c>
      <c r="D46" s="17" t="s">
        <v>66</v>
      </c>
      <c r="E46" s="17" t="s">
        <v>81</v>
      </c>
      <c r="F46" s="17" t="s">
        <v>67</v>
      </c>
      <c r="G46" s="49" t="s">
        <v>18</v>
      </c>
      <c r="H46" s="30">
        <v>0.9</v>
      </c>
      <c r="I46" s="10">
        <v>0.8</v>
      </c>
      <c r="J46" s="30">
        <v>0.9</v>
      </c>
      <c r="K46" s="92">
        <v>0.9</v>
      </c>
      <c r="L46" s="93"/>
      <c r="M46" s="93"/>
      <c r="N46" s="94"/>
      <c r="O46" s="24" t="s">
        <v>143</v>
      </c>
      <c r="P46" s="24"/>
      <c r="Q46" s="35"/>
      <c r="R46" s="4"/>
      <c r="S46" s="4"/>
      <c r="T46" s="4"/>
      <c r="U46" s="4"/>
    </row>
    <row r="47" spans="1:21" ht="114.75" customHeight="1">
      <c r="A47" s="81"/>
      <c r="B47" s="74"/>
      <c r="C47" s="67" t="s">
        <v>217</v>
      </c>
      <c r="D47" s="17" t="s">
        <v>72</v>
      </c>
      <c r="E47" s="17" t="s">
        <v>68</v>
      </c>
      <c r="F47" s="17" t="s">
        <v>69</v>
      </c>
      <c r="G47" s="49" t="s">
        <v>18</v>
      </c>
      <c r="H47" s="30">
        <v>0.9</v>
      </c>
      <c r="I47" s="10">
        <v>1</v>
      </c>
      <c r="J47" s="30">
        <v>0.9</v>
      </c>
      <c r="K47" s="92">
        <v>1</v>
      </c>
      <c r="L47" s="93"/>
      <c r="M47" s="93"/>
      <c r="N47" s="94"/>
      <c r="O47" s="34" t="s">
        <v>206</v>
      </c>
      <c r="P47" s="64"/>
      <c r="Q47" s="35"/>
      <c r="R47" s="4"/>
      <c r="S47" s="4"/>
      <c r="T47" s="4"/>
      <c r="U47" s="4"/>
    </row>
    <row r="48" spans="1:21" ht="217.5" customHeight="1">
      <c r="A48" s="82"/>
      <c r="B48" s="51" t="s">
        <v>157</v>
      </c>
      <c r="C48" s="67" t="s">
        <v>216</v>
      </c>
      <c r="D48" s="17" t="s">
        <v>154</v>
      </c>
      <c r="E48" s="17" t="s">
        <v>207</v>
      </c>
      <c r="F48" s="17" t="s">
        <v>155</v>
      </c>
      <c r="G48" s="49" t="s">
        <v>18</v>
      </c>
      <c r="H48" s="31">
        <v>1</v>
      </c>
      <c r="I48" s="10">
        <f>1500/1512</f>
        <v>0.9920634920634921</v>
      </c>
      <c r="J48" s="31">
        <v>1</v>
      </c>
      <c r="K48" s="92">
        <v>1</v>
      </c>
      <c r="L48" s="93"/>
      <c r="M48" s="93"/>
      <c r="N48" s="94"/>
      <c r="O48" s="34" t="s">
        <v>181</v>
      </c>
      <c r="P48" s="4"/>
      <c r="Q48" s="35"/>
      <c r="R48" s="4"/>
      <c r="S48" s="4"/>
      <c r="T48" s="4"/>
      <c r="U48" s="4"/>
    </row>
    <row r="49" spans="2:8" ht="12.75">
      <c r="B49" s="33"/>
      <c r="D49" s="8"/>
      <c r="E49" s="8"/>
      <c r="F49" s="8"/>
      <c r="G49" s="8"/>
      <c r="H49" s="8"/>
    </row>
    <row r="50" spans="1:8" ht="12.75">
      <c r="A50" s="5" t="s">
        <v>94</v>
      </c>
      <c r="B50" s="33"/>
      <c r="C50" s="9"/>
      <c r="D50" s="8"/>
      <c r="E50" s="8"/>
      <c r="F50" s="8"/>
      <c r="G50" s="8"/>
      <c r="H50" s="8"/>
    </row>
    <row r="51" spans="1:8" ht="12.75">
      <c r="A51" s="5" t="s">
        <v>168</v>
      </c>
      <c r="C51" s="9"/>
      <c r="D51" s="8"/>
      <c r="E51" s="8"/>
      <c r="F51" s="8"/>
      <c r="G51" s="8"/>
      <c r="H51" s="8"/>
    </row>
    <row r="52" spans="1:8" ht="12.75">
      <c r="A52" s="5" t="s">
        <v>169</v>
      </c>
      <c r="D52" s="8"/>
      <c r="E52" s="8"/>
      <c r="F52" s="8"/>
      <c r="G52" s="8"/>
      <c r="H52" s="8"/>
    </row>
    <row r="53" spans="3:8" ht="12.75">
      <c r="C53" s="9"/>
      <c r="D53" s="8"/>
      <c r="E53" s="8"/>
      <c r="F53" s="8"/>
      <c r="G53" s="8"/>
      <c r="H53" s="8"/>
    </row>
    <row r="54" spans="3:8" ht="12.75">
      <c r="C54" s="9"/>
      <c r="D54" s="8"/>
      <c r="E54" s="8"/>
      <c r="F54" s="8"/>
      <c r="G54" s="8"/>
      <c r="H54" s="8"/>
    </row>
    <row r="55" spans="4:8" ht="12.75">
      <c r="D55" s="8"/>
      <c r="E55" s="8"/>
      <c r="F55" s="8"/>
      <c r="G55" s="8"/>
      <c r="H55" s="8"/>
    </row>
    <row r="56" spans="3:8" ht="12.75">
      <c r="C56" s="9"/>
      <c r="D56" s="8"/>
      <c r="E56" s="8"/>
      <c r="F56" s="8"/>
      <c r="G56" s="8"/>
      <c r="H56" s="8"/>
    </row>
    <row r="57" spans="4:8" ht="12.75">
      <c r="D57" s="8"/>
      <c r="E57" s="8"/>
      <c r="F57" s="8"/>
      <c r="G57" s="8"/>
      <c r="H57" s="8"/>
    </row>
    <row r="58" spans="3:8" ht="12.75">
      <c r="C58" s="9"/>
      <c r="D58" s="8"/>
      <c r="E58" s="8"/>
      <c r="F58" s="8"/>
      <c r="G58" s="8"/>
      <c r="H58" s="8"/>
    </row>
    <row r="59" spans="4:8" ht="12.75">
      <c r="D59" s="8"/>
      <c r="E59" s="8"/>
      <c r="F59" s="8"/>
      <c r="G59" s="8"/>
      <c r="H59" s="8"/>
    </row>
    <row r="60" spans="3:8" ht="12.75">
      <c r="C60" s="9"/>
      <c r="D60" s="8"/>
      <c r="E60" s="8"/>
      <c r="F60" s="8"/>
      <c r="G60" s="8"/>
      <c r="H60" s="8"/>
    </row>
    <row r="61" spans="4:8" ht="12.75">
      <c r="D61" s="8"/>
      <c r="E61" s="8"/>
      <c r="F61" s="8"/>
      <c r="G61" s="8"/>
      <c r="H61" s="8"/>
    </row>
    <row r="62" spans="3:8" ht="12.75">
      <c r="C62" s="9"/>
      <c r="D62" s="8"/>
      <c r="E62" s="8"/>
      <c r="F62" s="8"/>
      <c r="G62" s="8"/>
      <c r="H62" s="8"/>
    </row>
    <row r="63" spans="4:8" ht="12.75">
      <c r="D63" s="8"/>
      <c r="E63" s="8"/>
      <c r="F63" s="8"/>
      <c r="G63" s="8"/>
      <c r="H63" s="8"/>
    </row>
    <row r="64" spans="3:8" ht="12.75">
      <c r="C64" s="9"/>
      <c r="D64" s="8"/>
      <c r="E64" s="8"/>
      <c r="F64" s="8"/>
      <c r="G64" s="8"/>
      <c r="H64" s="8"/>
    </row>
    <row r="65" spans="4:8" ht="12.75">
      <c r="D65" s="8"/>
      <c r="E65" s="8"/>
      <c r="F65" s="8"/>
      <c r="G65" s="8"/>
      <c r="H65" s="8"/>
    </row>
    <row r="66" spans="3:8" ht="12.75">
      <c r="C66" s="9"/>
      <c r="D66" s="8"/>
      <c r="E66" s="8"/>
      <c r="F66" s="8"/>
      <c r="G66" s="8"/>
      <c r="H66" s="8"/>
    </row>
    <row r="67" spans="4:8" ht="12.75">
      <c r="D67" s="8"/>
      <c r="E67" s="8"/>
      <c r="F67" s="8"/>
      <c r="G67" s="8"/>
      <c r="H67" s="8"/>
    </row>
    <row r="68" spans="3:8" ht="12.75">
      <c r="C68" s="9"/>
      <c r="D68" s="8"/>
      <c r="E68" s="8"/>
      <c r="F68" s="8"/>
      <c r="G68" s="8"/>
      <c r="H68" s="8"/>
    </row>
    <row r="69" spans="4:8" ht="12.75">
      <c r="D69" s="8"/>
      <c r="E69" s="8"/>
      <c r="F69" s="8"/>
      <c r="G69" s="8"/>
      <c r="H69" s="8"/>
    </row>
    <row r="70" spans="3:8" ht="12.75">
      <c r="C70" s="9"/>
      <c r="D70" s="8"/>
      <c r="E70" s="8"/>
      <c r="F70" s="8"/>
      <c r="G70" s="8"/>
      <c r="H70" s="8"/>
    </row>
    <row r="71" spans="4:8" ht="12.75">
      <c r="D71" s="8"/>
      <c r="E71" s="8"/>
      <c r="F71" s="8"/>
      <c r="G71" s="8"/>
      <c r="H71" s="8"/>
    </row>
    <row r="72" spans="3:8" ht="12.75">
      <c r="C72" s="9"/>
      <c r="D72" s="8"/>
      <c r="E72" s="8"/>
      <c r="F72" s="8"/>
      <c r="G72" s="8"/>
      <c r="H72" s="8"/>
    </row>
    <row r="73" spans="4:8" ht="12.75">
      <c r="D73" s="8"/>
      <c r="E73" s="8"/>
      <c r="F73" s="8"/>
      <c r="G73" s="8"/>
      <c r="H73" s="8"/>
    </row>
    <row r="74" spans="3:8" ht="12.75">
      <c r="C74" s="9"/>
      <c r="D74" s="8"/>
      <c r="E74" s="8"/>
      <c r="F74" s="8"/>
      <c r="G74" s="8"/>
      <c r="H74" s="8"/>
    </row>
    <row r="75" spans="4:8" ht="12.75">
      <c r="D75" s="8"/>
      <c r="E75" s="8"/>
      <c r="F75" s="8"/>
      <c r="G75" s="8"/>
      <c r="H75" s="8"/>
    </row>
    <row r="76" spans="3:8" ht="12.75">
      <c r="C76" s="9"/>
      <c r="D76" s="8"/>
      <c r="E76" s="8"/>
      <c r="F76" s="8"/>
      <c r="G76" s="8"/>
      <c r="H76" s="8"/>
    </row>
    <row r="77" spans="4:8" ht="12.75">
      <c r="D77" s="8"/>
      <c r="E77" s="8"/>
      <c r="F77" s="8"/>
      <c r="G77" s="8"/>
      <c r="H77" s="8"/>
    </row>
    <row r="78" spans="3:8" ht="12.75">
      <c r="C78" s="9"/>
      <c r="D78" s="8"/>
      <c r="E78" s="8"/>
      <c r="F78" s="8"/>
      <c r="G78" s="8"/>
      <c r="H78" s="8"/>
    </row>
    <row r="79" spans="4:8" ht="12.75">
      <c r="D79" s="8"/>
      <c r="E79" s="8"/>
      <c r="F79" s="8"/>
      <c r="G79" s="8"/>
      <c r="H79" s="8"/>
    </row>
    <row r="80" spans="3:8" ht="12.75">
      <c r="C80" s="9"/>
      <c r="D80" s="8"/>
      <c r="E80" s="8"/>
      <c r="F80" s="8"/>
      <c r="G80" s="8"/>
      <c r="H80" s="8"/>
    </row>
    <row r="81" spans="4:8" ht="12.75">
      <c r="D81" s="8"/>
      <c r="E81" s="8"/>
      <c r="F81" s="8"/>
      <c r="G81" s="8"/>
      <c r="H81" s="8"/>
    </row>
    <row r="82" spans="3:8" ht="12.75">
      <c r="C82" s="9"/>
      <c r="D82" s="8"/>
      <c r="E82" s="8"/>
      <c r="F82" s="8"/>
      <c r="G82" s="8"/>
      <c r="H82" s="8"/>
    </row>
    <row r="83" spans="4:8" ht="12.75">
      <c r="D83" s="8"/>
      <c r="E83" s="8"/>
      <c r="F83" s="8"/>
      <c r="G83" s="8"/>
      <c r="H83" s="8"/>
    </row>
    <row r="84" spans="3:8" ht="12.75">
      <c r="C84" s="9"/>
      <c r="D84" s="8"/>
      <c r="E84" s="8"/>
      <c r="F84" s="8"/>
      <c r="G84" s="8"/>
      <c r="H84" s="8"/>
    </row>
    <row r="85" spans="4:8" ht="12.75">
      <c r="D85" s="8"/>
      <c r="E85" s="8"/>
      <c r="F85" s="8"/>
      <c r="G85" s="8"/>
      <c r="H85" s="8"/>
    </row>
    <row r="86" spans="3:8" ht="12.75">
      <c r="C86" s="9"/>
      <c r="D86" s="8"/>
      <c r="E86" s="8"/>
      <c r="F86" s="8"/>
      <c r="G86" s="8"/>
      <c r="H86" s="8"/>
    </row>
    <row r="87" spans="4:8" ht="12.75">
      <c r="D87" s="8"/>
      <c r="E87" s="8"/>
      <c r="F87" s="8"/>
      <c r="G87" s="8"/>
      <c r="H87" s="8"/>
    </row>
    <row r="88" spans="3:8" ht="12.75">
      <c r="C88" s="9"/>
      <c r="D88" s="8"/>
      <c r="E88" s="8"/>
      <c r="F88" s="8"/>
      <c r="G88" s="8"/>
      <c r="H88" s="8"/>
    </row>
    <row r="89" spans="4:8" ht="12.75">
      <c r="D89" s="8"/>
      <c r="E89" s="8"/>
      <c r="F89" s="8"/>
      <c r="G89" s="8"/>
      <c r="H89" s="8"/>
    </row>
    <row r="90" spans="3:8" ht="12.75">
      <c r="C90" s="9"/>
      <c r="D90" s="8"/>
      <c r="E90" s="8"/>
      <c r="F90" s="8"/>
      <c r="G90" s="8"/>
      <c r="H90" s="8"/>
    </row>
    <row r="91" spans="4:8" ht="12.75">
      <c r="D91" s="8"/>
      <c r="E91" s="8"/>
      <c r="F91" s="8"/>
      <c r="G91" s="8"/>
      <c r="H91" s="8"/>
    </row>
    <row r="92" spans="3:8" ht="12.75">
      <c r="C92" s="9"/>
      <c r="D92" s="8"/>
      <c r="E92" s="8"/>
      <c r="F92" s="8"/>
      <c r="G92" s="8"/>
      <c r="H92" s="8"/>
    </row>
    <row r="93" spans="4:8" ht="12.75">
      <c r="D93" s="8"/>
      <c r="E93" s="8"/>
      <c r="F93" s="8"/>
      <c r="G93" s="8"/>
      <c r="H93" s="8"/>
    </row>
    <row r="94" spans="3:8" ht="12.75">
      <c r="C94" s="9"/>
      <c r="D94" s="8"/>
      <c r="E94" s="8"/>
      <c r="F94" s="8"/>
      <c r="G94" s="8"/>
      <c r="H94" s="8"/>
    </row>
    <row r="95" spans="4:8" ht="12.75">
      <c r="D95" s="8"/>
      <c r="E95" s="8"/>
      <c r="F95" s="8"/>
      <c r="G95" s="8"/>
      <c r="H95" s="8"/>
    </row>
    <row r="96" spans="3:8" ht="12.75">
      <c r="C96" s="9"/>
      <c r="D96" s="8"/>
      <c r="E96" s="8"/>
      <c r="F96" s="8"/>
      <c r="G96" s="8"/>
      <c r="H96" s="8"/>
    </row>
    <row r="97" spans="4:8" ht="12.75">
      <c r="D97" s="8"/>
      <c r="E97" s="8"/>
      <c r="F97" s="8"/>
      <c r="G97" s="8"/>
      <c r="H97" s="8"/>
    </row>
    <row r="98" spans="3:8" ht="12.75">
      <c r="C98" s="9"/>
      <c r="D98" s="8"/>
      <c r="E98" s="8"/>
      <c r="F98" s="8"/>
      <c r="G98" s="8"/>
      <c r="H98" s="8"/>
    </row>
    <row r="99" spans="4:8" ht="12.75">
      <c r="D99" s="8"/>
      <c r="E99" s="8"/>
      <c r="F99" s="8"/>
      <c r="G99" s="8"/>
      <c r="H99" s="8"/>
    </row>
    <row r="100" spans="3:8" ht="12.75">
      <c r="C100" s="9"/>
      <c r="D100" s="8"/>
      <c r="E100" s="8"/>
      <c r="F100" s="8"/>
      <c r="G100" s="8"/>
      <c r="H100" s="8"/>
    </row>
    <row r="101" spans="4:8" ht="12.75">
      <c r="D101" s="8"/>
      <c r="E101" s="8"/>
      <c r="F101" s="8"/>
      <c r="G101" s="8"/>
      <c r="H101" s="8"/>
    </row>
    <row r="102" spans="3:8" ht="12.75">
      <c r="C102" s="9"/>
      <c r="D102" s="8"/>
      <c r="E102" s="8"/>
      <c r="F102" s="8"/>
      <c r="G102" s="8"/>
      <c r="H102" s="8"/>
    </row>
    <row r="103" spans="4:8" ht="12.75">
      <c r="D103" s="8"/>
      <c r="E103" s="8"/>
      <c r="F103" s="8"/>
      <c r="G103" s="8"/>
      <c r="H103" s="8"/>
    </row>
    <row r="104" spans="3:8" ht="12.75">
      <c r="C104" s="9"/>
      <c r="D104" s="8"/>
      <c r="E104" s="8"/>
      <c r="F104" s="8"/>
      <c r="G104" s="8"/>
      <c r="H104" s="8"/>
    </row>
    <row r="105" spans="4:8" ht="12.75">
      <c r="D105" s="8"/>
      <c r="E105" s="8"/>
      <c r="F105" s="8"/>
      <c r="G105" s="8"/>
      <c r="H105" s="8"/>
    </row>
    <row r="106" spans="3:8" ht="12.75">
      <c r="C106" s="9"/>
      <c r="D106" s="8"/>
      <c r="E106" s="8"/>
      <c r="F106" s="8"/>
      <c r="G106" s="8"/>
      <c r="H106" s="8"/>
    </row>
    <row r="107" spans="4:8" ht="12.75">
      <c r="D107" s="8"/>
      <c r="E107" s="8"/>
      <c r="F107" s="8"/>
      <c r="G107" s="8"/>
      <c r="H107" s="8"/>
    </row>
    <row r="108" spans="3:8" ht="12.75">
      <c r="C108" s="9"/>
      <c r="D108" s="8"/>
      <c r="E108" s="8"/>
      <c r="F108" s="8"/>
      <c r="G108" s="8"/>
      <c r="H108" s="8"/>
    </row>
    <row r="109" spans="4:8" ht="12.75">
      <c r="D109" s="8"/>
      <c r="E109" s="8"/>
      <c r="F109" s="8"/>
      <c r="G109" s="8"/>
      <c r="H109" s="8"/>
    </row>
    <row r="110" spans="3:8" ht="12.75">
      <c r="C110" s="9"/>
      <c r="D110" s="8"/>
      <c r="E110" s="8"/>
      <c r="F110" s="8"/>
      <c r="G110" s="8"/>
      <c r="H110" s="8"/>
    </row>
    <row r="111" spans="4:8" ht="12.75">
      <c r="D111" s="8"/>
      <c r="E111" s="8"/>
      <c r="F111" s="8"/>
      <c r="G111" s="8"/>
      <c r="H111" s="8"/>
    </row>
    <row r="112" spans="3:8" ht="12.75">
      <c r="C112" s="9"/>
      <c r="D112" s="8"/>
      <c r="E112" s="8"/>
      <c r="F112" s="8"/>
      <c r="G112" s="8"/>
      <c r="H112" s="8"/>
    </row>
    <row r="113" spans="4:8" ht="12.75">
      <c r="D113" s="8"/>
      <c r="E113" s="8"/>
      <c r="F113" s="8"/>
      <c r="G113" s="8"/>
      <c r="H113" s="8"/>
    </row>
    <row r="114" spans="3:8" ht="12.75">
      <c r="C114" s="9"/>
      <c r="D114" s="8"/>
      <c r="E114" s="8"/>
      <c r="F114" s="8"/>
      <c r="G114" s="8"/>
      <c r="H114" s="8"/>
    </row>
    <row r="115" spans="4:8" ht="12.75">
      <c r="D115" s="8"/>
      <c r="E115" s="8"/>
      <c r="F115" s="8"/>
      <c r="G115" s="8"/>
      <c r="H115" s="8"/>
    </row>
    <row r="116" spans="3:8" ht="12.75">
      <c r="C116" s="9"/>
      <c r="D116" s="8"/>
      <c r="E116" s="8"/>
      <c r="F116" s="8"/>
      <c r="G116" s="8"/>
      <c r="H116" s="8"/>
    </row>
    <row r="117" spans="4:8" ht="12.75">
      <c r="D117" s="8"/>
      <c r="E117" s="8"/>
      <c r="F117" s="8"/>
      <c r="G117" s="8"/>
      <c r="H117" s="8"/>
    </row>
    <row r="118" spans="3:8" ht="12.75">
      <c r="C118" s="9"/>
      <c r="D118" s="8"/>
      <c r="E118" s="8"/>
      <c r="F118" s="8"/>
      <c r="G118" s="8"/>
      <c r="H118" s="8"/>
    </row>
    <row r="119" spans="4:8" ht="12.75">
      <c r="D119" s="8"/>
      <c r="E119" s="8"/>
      <c r="F119" s="8"/>
      <c r="G119" s="8"/>
      <c r="H119" s="8"/>
    </row>
    <row r="120" spans="3:8" ht="12.75">
      <c r="C120" s="9"/>
      <c r="D120" s="8"/>
      <c r="E120" s="8"/>
      <c r="F120" s="8"/>
      <c r="G120" s="8"/>
      <c r="H120" s="8"/>
    </row>
    <row r="121" spans="4:8" ht="12.75">
      <c r="D121" s="8"/>
      <c r="E121" s="8"/>
      <c r="F121" s="8"/>
      <c r="G121" s="8"/>
      <c r="H121" s="8"/>
    </row>
    <row r="122" spans="3:8" ht="12.75">
      <c r="C122" s="9"/>
      <c r="D122" s="8"/>
      <c r="E122" s="8"/>
      <c r="F122" s="8"/>
      <c r="G122" s="8"/>
      <c r="H122" s="8"/>
    </row>
    <row r="123" spans="4:8" ht="12.75">
      <c r="D123" s="8"/>
      <c r="E123" s="8"/>
      <c r="F123" s="8"/>
      <c r="G123" s="8"/>
      <c r="H123" s="8"/>
    </row>
    <row r="124" spans="3:8" ht="12.75">
      <c r="C124" s="9"/>
      <c r="D124" s="8"/>
      <c r="E124" s="8"/>
      <c r="F124" s="8"/>
      <c r="G124" s="8"/>
      <c r="H124" s="8"/>
    </row>
    <row r="125" spans="4:8" ht="12.75">
      <c r="D125" s="8"/>
      <c r="E125" s="8"/>
      <c r="F125" s="8"/>
      <c r="G125" s="8"/>
      <c r="H125" s="8"/>
    </row>
    <row r="126" spans="3:8" ht="12.75">
      <c r="C126" s="9"/>
      <c r="D126" s="8"/>
      <c r="E126" s="8"/>
      <c r="F126" s="8"/>
      <c r="G126" s="8"/>
      <c r="H126" s="8"/>
    </row>
    <row r="127" spans="4:8" ht="12.75">
      <c r="D127" s="8"/>
      <c r="E127" s="8"/>
      <c r="F127" s="8"/>
      <c r="G127" s="8"/>
      <c r="H127" s="8"/>
    </row>
    <row r="128" spans="3:8" ht="12.75">
      <c r="C128" s="9"/>
      <c r="D128" s="8"/>
      <c r="E128" s="8"/>
      <c r="F128" s="8"/>
      <c r="G128" s="8"/>
      <c r="H128" s="8"/>
    </row>
    <row r="129" spans="4:8" ht="12.75">
      <c r="D129" s="8"/>
      <c r="E129" s="8"/>
      <c r="F129" s="8"/>
      <c r="G129" s="8"/>
      <c r="H129" s="8"/>
    </row>
    <row r="130" spans="3:8" ht="12.75">
      <c r="C130" s="9"/>
      <c r="D130" s="8"/>
      <c r="E130" s="8"/>
      <c r="F130" s="8"/>
      <c r="G130" s="8"/>
      <c r="H130" s="8"/>
    </row>
    <row r="131" spans="4:8" ht="12.75">
      <c r="D131" s="8"/>
      <c r="E131" s="8"/>
      <c r="F131" s="8"/>
      <c r="G131" s="8"/>
      <c r="H131" s="8"/>
    </row>
    <row r="132" spans="3:8" ht="12.75">
      <c r="C132" s="9"/>
      <c r="D132" s="8"/>
      <c r="E132" s="8"/>
      <c r="F132" s="8"/>
      <c r="G132" s="8"/>
      <c r="H132" s="8"/>
    </row>
    <row r="133" spans="4:8" ht="12.75">
      <c r="D133" s="8"/>
      <c r="E133" s="8"/>
      <c r="F133" s="8"/>
      <c r="G133" s="8"/>
      <c r="H133" s="8"/>
    </row>
    <row r="134" spans="3:8" ht="12.75">
      <c r="C134" s="9"/>
      <c r="D134" s="8"/>
      <c r="E134" s="8"/>
      <c r="F134" s="8"/>
      <c r="G134" s="8"/>
      <c r="H134" s="8"/>
    </row>
    <row r="135" spans="4:8" ht="12.75">
      <c r="D135" s="8"/>
      <c r="E135" s="8"/>
      <c r="F135" s="8"/>
      <c r="G135" s="8"/>
      <c r="H135" s="8"/>
    </row>
    <row r="136" spans="3:8" ht="12.75">
      <c r="C136" s="9"/>
      <c r="D136" s="8"/>
      <c r="E136" s="8"/>
      <c r="F136" s="8"/>
      <c r="G136" s="8"/>
      <c r="H136" s="8"/>
    </row>
    <row r="137" spans="4:8" ht="12.75">
      <c r="D137" s="8"/>
      <c r="E137" s="8"/>
      <c r="F137" s="8"/>
      <c r="G137" s="8"/>
      <c r="H137" s="8"/>
    </row>
    <row r="138" spans="3:8" ht="12.75">
      <c r="C138" s="9"/>
      <c r="D138" s="8"/>
      <c r="E138" s="8"/>
      <c r="F138" s="8"/>
      <c r="G138" s="8"/>
      <c r="H138" s="8"/>
    </row>
    <row r="139" spans="4:8" ht="12.75">
      <c r="D139" s="8"/>
      <c r="E139" s="8"/>
      <c r="F139" s="8"/>
      <c r="G139" s="8"/>
      <c r="H139" s="8"/>
    </row>
    <row r="140" spans="3:8" ht="12.75">
      <c r="C140" s="9"/>
      <c r="D140" s="8"/>
      <c r="E140" s="8"/>
      <c r="F140" s="8"/>
      <c r="G140" s="8"/>
      <c r="H140" s="8"/>
    </row>
    <row r="141" spans="4:8" ht="12.75">
      <c r="D141" s="8"/>
      <c r="E141" s="8"/>
      <c r="F141" s="8"/>
      <c r="G141" s="8"/>
      <c r="H141" s="8"/>
    </row>
    <row r="142" spans="3:8" ht="12.75">
      <c r="C142" s="9"/>
      <c r="D142" s="8"/>
      <c r="E142" s="8"/>
      <c r="F142" s="8"/>
      <c r="G142" s="8"/>
      <c r="H142" s="8"/>
    </row>
    <row r="143" spans="4:8" ht="12.75">
      <c r="D143" s="8"/>
      <c r="E143" s="8"/>
      <c r="F143" s="8"/>
      <c r="G143" s="8"/>
      <c r="H143" s="8"/>
    </row>
    <row r="144" spans="3:8" ht="12.75">
      <c r="C144" s="9"/>
      <c r="D144" s="8"/>
      <c r="E144" s="8"/>
      <c r="F144" s="8"/>
      <c r="G144" s="8"/>
      <c r="H144" s="8"/>
    </row>
    <row r="145" spans="4:8" ht="12.75">
      <c r="D145" s="8"/>
      <c r="E145" s="8"/>
      <c r="F145" s="8"/>
      <c r="G145" s="8"/>
      <c r="H145" s="8"/>
    </row>
    <row r="146" spans="3:8" ht="12.75">
      <c r="C146" s="9"/>
      <c r="D146" s="8"/>
      <c r="E146" s="8"/>
      <c r="F146" s="8"/>
      <c r="G146" s="8"/>
      <c r="H146" s="8"/>
    </row>
    <row r="147" spans="4:8" ht="12.75">
      <c r="D147" s="8"/>
      <c r="E147" s="8"/>
      <c r="F147" s="8"/>
      <c r="G147" s="8"/>
      <c r="H147" s="8"/>
    </row>
    <row r="148" spans="3:8" ht="12.75">
      <c r="C148" s="9"/>
      <c r="D148" s="8"/>
      <c r="E148" s="8"/>
      <c r="F148" s="8"/>
      <c r="G148" s="8"/>
      <c r="H148" s="8"/>
    </row>
    <row r="149" spans="4:8" ht="12.75">
      <c r="D149" s="8"/>
      <c r="E149" s="8"/>
      <c r="F149" s="8"/>
      <c r="G149" s="8"/>
      <c r="H149" s="8"/>
    </row>
    <row r="150" spans="3:8" ht="12.75">
      <c r="C150" s="9"/>
      <c r="D150" s="8"/>
      <c r="E150" s="8"/>
      <c r="F150" s="8"/>
      <c r="G150" s="8"/>
      <c r="H150" s="8"/>
    </row>
    <row r="151" spans="4:8" ht="12.75">
      <c r="D151" s="8"/>
      <c r="E151" s="8"/>
      <c r="F151" s="8"/>
      <c r="G151" s="8"/>
      <c r="H151" s="8"/>
    </row>
    <row r="152" spans="3:8" ht="12.75">
      <c r="C152" s="9"/>
      <c r="D152" s="8"/>
      <c r="E152" s="8"/>
      <c r="F152" s="8"/>
      <c r="G152" s="8"/>
      <c r="H152" s="8"/>
    </row>
    <row r="153" spans="4:8" ht="12.75">
      <c r="D153" s="8"/>
      <c r="E153" s="8"/>
      <c r="F153" s="8"/>
      <c r="G153" s="8"/>
      <c r="H153" s="8"/>
    </row>
    <row r="154" spans="3:8" ht="12.75">
      <c r="C154" s="9"/>
      <c r="D154" s="8"/>
      <c r="E154" s="8"/>
      <c r="F154" s="8"/>
      <c r="G154" s="8"/>
      <c r="H154" s="8"/>
    </row>
    <row r="155" spans="4:8" ht="12.75">
      <c r="D155" s="8"/>
      <c r="E155" s="8"/>
      <c r="F155" s="8"/>
      <c r="G155" s="8"/>
      <c r="H155" s="8"/>
    </row>
    <row r="156" spans="3:8" ht="12.75">
      <c r="C156" s="9"/>
      <c r="D156" s="8"/>
      <c r="E156" s="8"/>
      <c r="F156" s="8"/>
      <c r="G156" s="8"/>
      <c r="H156" s="8"/>
    </row>
    <row r="157" spans="4:8" ht="12.75">
      <c r="D157" s="8"/>
      <c r="E157" s="8"/>
      <c r="F157" s="8"/>
      <c r="G157" s="8"/>
      <c r="H157" s="8"/>
    </row>
    <row r="158" spans="3:8" ht="12.75">
      <c r="C158" s="9"/>
      <c r="D158" s="8"/>
      <c r="E158" s="8"/>
      <c r="F158" s="8"/>
      <c r="G158" s="8"/>
      <c r="H158" s="8"/>
    </row>
    <row r="159" spans="4:8" ht="12.75">
      <c r="D159" s="8"/>
      <c r="E159" s="8"/>
      <c r="F159" s="8"/>
      <c r="G159" s="8"/>
      <c r="H159" s="8"/>
    </row>
    <row r="160" spans="3:8" ht="12.75">
      <c r="C160" s="9"/>
      <c r="D160" s="8"/>
      <c r="E160" s="8"/>
      <c r="F160" s="8"/>
      <c r="G160" s="8"/>
      <c r="H160" s="8"/>
    </row>
    <row r="161" spans="4:8" ht="12.75">
      <c r="D161" s="8"/>
      <c r="E161" s="8"/>
      <c r="F161" s="8"/>
      <c r="G161" s="8"/>
      <c r="H161" s="8"/>
    </row>
    <row r="162" spans="3:8" ht="12.75">
      <c r="C162" s="9"/>
      <c r="D162" s="8"/>
      <c r="E162" s="8"/>
      <c r="F162" s="8"/>
      <c r="G162" s="8"/>
      <c r="H162" s="8"/>
    </row>
    <row r="163" spans="4:8" ht="12.75">
      <c r="D163" s="8"/>
      <c r="E163" s="8"/>
      <c r="F163" s="8"/>
      <c r="G163" s="8"/>
      <c r="H163" s="8"/>
    </row>
    <row r="164" spans="3:8" ht="12.75">
      <c r="C164" s="9"/>
      <c r="D164" s="8"/>
      <c r="E164" s="8"/>
      <c r="F164" s="8"/>
      <c r="G164" s="8"/>
      <c r="H164" s="8"/>
    </row>
    <row r="165" spans="4:8" ht="12.75">
      <c r="D165" s="8"/>
      <c r="E165" s="8"/>
      <c r="F165" s="8"/>
      <c r="G165" s="8"/>
      <c r="H165" s="8"/>
    </row>
    <row r="166" spans="3:8" ht="12.75">
      <c r="C166" s="9"/>
      <c r="D166" s="8"/>
      <c r="E166" s="8"/>
      <c r="F166" s="8"/>
      <c r="G166" s="8"/>
      <c r="H166" s="8"/>
    </row>
    <row r="167" spans="4:8" ht="12.75">
      <c r="D167" s="8"/>
      <c r="E167" s="8"/>
      <c r="F167" s="8"/>
      <c r="G167" s="8"/>
      <c r="H167" s="8"/>
    </row>
    <row r="168" spans="3:8" ht="12.75">
      <c r="C168" s="9"/>
      <c r="D168" s="8"/>
      <c r="E168" s="8"/>
      <c r="F168" s="8"/>
      <c r="G168" s="8"/>
      <c r="H168" s="8"/>
    </row>
    <row r="169" spans="4:8" ht="12.75">
      <c r="D169" s="8"/>
      <c r="E169" s="8"/>
      <c r="F169" s="8"/>
      <c r="G169" s="8"/>
      <c r="H169" s="8"/>
    </row>
    <row r="170" spans="3:8" ht="12.75">
      <c r="C170" s="9"/>
      <c r="D170" s="8"/>
      <c r="E170" s="8"/>
      <c r="F170" s="8"/>
      <c r="G170" s="8"/>
      <c r="H170" s="8"/>
    </row>
    <row r="171" spans="4:8" ht="12.75">
      <c r="D171" s="8"/>
      <c r="E171" s="8"/>
      <c r="F171" s="8"/>
      <c r="G171" s="8"/>
      <c r="H171" s="8"/>
    </row>
    <row r="172" spans="3:8" ht="12.75">
      <c r="C172" s="9"/>
      <c r="D172" s="8"/>
      <c r="E172" s="8"/>
      <c r="F172" s="8"/>
      <c r="G172" s="8"/>
      <c r="H172" s="8"/>
    </row>
    <row r="173" spans="4:8" ht="12.75">
      <c r="D173" s="8"/>
      <c r="E173" s="8"/>
      <c r="F173" s="8"/>
      <c r="G173" s="8"/>
      <c r="H173" s="8"/>
    </row>
    <row r="174" spans="3:8" ht="12.75">
      <c r="C174" s="9"/>
      <c r="D174" s="8"/>
      <c r="E174" s="8"/>
      <c r="F174" s="8"/>
      <c r="G174" s="8"/>
      <c r="H174" s="8"/>
    </row>
    <row r="175" spans="4:8" ht="12.75">
      <c r="D175" s="8"/>
      <c r="E175" s="8"/>
      <c r="F175" s="8"/>
      <c r="G175" s="8"/>
      <c r="H175" s="8"/>
    </row>
    <row r="176" spans="3:8" ht="12.75">
      <c r="C176" s="9"/>
      <c r="D176" s="8"/>
      <c r="E176" s="8"/>
      <c r="F176" s="8"/>
      <c r="G176" s="8"/>
      <c r="H176" s="8"/>
    </row>
  </sheetData>
  <sheetProtection/>
  <mergeCells count="93">
    <mergeCell ref="K48:N48"/>
    <mergeCell ref="K43:N43"/>
    <mergeCell ref="K44:N44"/>
    <mergeCell ref="K45:N45"/>
    <mergeCell ref="K46:N46"/>
    <mergeCell ref="K47:N47"/>
    <mergeCell ref="K40:N40"/>
    <mergeCell ref="K41:N41"/>
    <mergeCell ref="K42:N42"/>
    <mergeCell ref="K33:N33"/>
    <mergeCell ref="K35:N35"/>
    <mergeCell ref="K36:N36"/>
    <mergeCell ref="K26:N26"/>
    <mergeCell ref="K27:N27"/>
    <mergeCell ref="K28:N28"/>
    <mergeCell ref="K29:N29"/>
    <mergeCell ref="K30:N31"/>
    <mergeCell ref="K21:N21"/>
    <mergeCell ref="K22:N22"/>
    <mergeCell ref="K23:N23"/>
    <mergeCell ref="K24:N24"/>
    <mergeCell ref="K25:N25"/>
    <mergeCell ref="K20:N20"/>
    <mergeCell ref="K13:N13"/>
    <mergeCell ref="K15:N15"/>
    <mergeCell ref="K17:N17"/>
    <mergeCell ref="K19:N19"/>
    <mergeCell ref="P37:P38"/>
    <mergeCell ref="A1:P1"/>
    <mergeCell ref="A2:P2"/>
    <mergeCell ref="A3:P3"/>
    <mergeCell ref="A5:P5"/>
    <mergeCell ref="A4:P4"/>
    <mergeCell ref="A6:P6"/>
    <mergeCell ref="I9:I11"/>
    <mergeCell ref="F9:F11"/>
    <mergeCell ref="G9:G11"/>
    <mergeCell ref="H9:H11"/>
    <mergeCell ref="A7:P7"/>
    <mergeCell ref="A9:A11"/>
    <mergeCell ref="B9:B11"/>
    <mergeCell ref="L9:L11"/>
    <mergeCell ref="M9:M11"/>
    <mergeCell ref="E9:E11"/>
    <mergeCell ref="P9:P11"/>
    <mergeCell ref="K9:K11"/>
    <mergeCell ref="J9:J11"/>
    <mergeCell ref="N9:N11"/>
    <mergeCell ref="O30:O31"/>
    <mergeCell ref="P30:P31"/>
    <mergeCell ref="A33:A36"/>
    <mergeCell ref="C33:C34"/>
    <mergeCell ref="H30:H31"/>
    <mergeCell ref="A29:A32"/>
    <mergeCell ref="B29:B32"/>
    <mergeCell ref="D30:D31"/>
    <mergeCell ref="E30:E31"/>
    <mergeCell ref="F30:F31"/>
    <mergeCell ref="G30:G31"/>
    <mergeCell ref="I30:I31"/>
    <mergeCell ref="J30:J31"/>
    <mergeCell ref="K32:N32"/>
    <mergeCell ref="B33:B36"/>
    <mergeCell ref="B46:B47"/>
    <mergeCell ref="A37:A38"/>
    <mergeCell ref="B37:B38"/>
    <mergeCell ref="A39:A40"/>
    <mergeCell ref="B39:B40"/>
    <mergeCell ref="A44:A45"/>
    <mergeCell ref="B44:B45"/>
    <mergeCell ref="A46:A48"/>
    <mergeCell ref="C9:C11"/>
    <mergeCell ref="C39:C40"/>
    <mergeCell ref="D12:D15"/>
    <mergeCell ref="C24:C25"/>
    <mergeCell ref="D17:D23"/>
    <mergeCell ref="D9:D11"/>
    <mergeCell ref="A8:P8"/>
    <mergeCell ref="P12:P13"/>
    <mergeCell ref="P14:P15"/>
    <mergeCell ref="O9:O11"/>
    <mergeCell ref="A26:A27"/>
    <mergeCell ref="B26:B27"/>
    <mergeCell ref="C26:C27"/>
    <mergeCell ref="D24:D25"/>
    <mergeCell ref="A24:A25"/>
    <mergeCell ref="A12:A16"/>
    <mergeCell ref="B12:B16"/>
    <mergeCell ref="C12:C16"/>
    <mergeCell ref="A17:A23"/>
    <mergeCell ref="B17:B23"/>
    <mergeCell ref="C17:C23"/>
    <mergeCell ref="B24:B25"/>
  </mergeCells>
  <printOptions/>
  <pageMargins left="0.118110236220472" right="0.118110236220472" top="0.15748031496063" bottom="0.15748031496063" header="0.31496062992126" footer="0.31496062992126"/>
  <pageSetup horizontalDpi="600" verticalDpi="600" orientation="landscape" paperSize="121" scale="70" r:id="rId1"/>
  <headerFooter>
    <oddFooter>&amp;R&amp;P</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Maria Ines Boton Macana</cp:lastModifiedBy>
  <cp:lastPrinted>2019-03-12T18:29:42Z</cp:lastPrinted>
  <dcterms:created xsi:type="dcterms:W3CDTF">2015-05-29T21:14:15Z</dcterms:created>
  <dcterms:modified xsi:type="dcterms:W3CDTF">2019-03-12T18:52:49Z</dcterms:modified>
  <cp:category/>
  <cp:version/>
  <cp:contentType/>
  <cp:contentStatus/>
</cp:coreProperties>
</file>